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udget" sheetId="1" state="visible" r:id="rId3"/>
    <sheet name="Quote Comparison" sheetId="2" state="visible" r:id="rId4"/>
    <sheet name="Rental Cash Flow" sheetId="3" state="visible" r:id="rId5"/>
    <sheet name="Timeline"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<sst xmlns="http://schemas.openxmlformats.org/spreadsheetml/2006/main" count="214" uniqueCount="207">
  <si>
    <t xml:space="preserve">Garden Suite Budget - 2026</t>
  </si>
  <si>
    <t xml:space="preserve">Yellow cells are yours to fill in. Type each quote you receive in column D (numbers only, no $ sign). Until you do, column E uses the midpoint of the low and high range. Blue numbers are our 2026 builder estimates for a one-bedroom suite of about 500 sq ft on a serviced lot outside Toronto (Toronto runs roughly 20% higher). Not a quote. GardenSuiteOntario.com - Planning Kit 2026 - for personal use.</t>
  </si>
  <si>
    <t xml:space="preserve">Line item</t>
  </si>
  <si>
    <t xml:space="preserve">Low (before HST)</t>
  </si>
  <si>
    <t xml:space="preserve">High (before HST)</t>
  </si>
  <si>
    <t xml:space="preserve">Your quote</t>
  </si>
  <si>
    <t xml:space="preserve">Using (your quote, or midpoint)</t>
  </si>
  <si>
    <t xml:space="preserve">Notes</t>
  </si>
  <si>
    <t xml:space="preserve">Design and permit drawings</t>
  </si>
  <si>
    <t xml:space="preserve">BCIN designer or architect</t>
  </si>
  <si>
    <t xml:space="preserve">Survey, site plan, grading plan</t>
  </si>
  <si>
    <t xml:space="preserve">Current survey saves more than it costs</t>
  </si>
  <si>
    <t xml:space="preserve">Heat loss, HVAC design, energy summary</t>
  </si>
  <si>
    <t xml:space="preserve">Required with the permit in most towns</t>
  </si>
  <si>
    <t xml:space="preserve">Permit, registration and connection fees</t>
  </si>
  <si>
    <t xml:space="preserve">Varies by town; check rebates</t>
  </si>
  <si>
    <t xml:space="preserve">Site prep, tree work, excavation, access</t>
  </si>
  <si>
    <t xml:space="preserve">Narrow side yard = small machines, more hours</t>
  </si>
  <si>
    <t xml:space="preserve">Foundation (insulated slab or frost wall)</t>
  </si>
  <si>
    <t xml:space="preserve">Framing, sheathing, roof trusses</t>
  </si>
  <si>
    <t xml:space="preserve">Ask how long the lumber price holds</t>
  </si>
  <si>
    <t xml:space="preserve">Roofing, windows, exterior doors</t>
  </si>
  <si>
    <t xml:space="preserve">Siding, soffit, fascia, eavestrough</t>
  </si>
  <si>
    <t xml:space="preserve">Insulation and air barrier</t>
  </si>
  <si>
    <t xml:space="preserve">Plumbing in the suite</t>
  </si>
  <si>
    <t xml:space="preserve">Incl. water heater</t>
  </si>
  <si>
    <t xml:space="preserve">Electrical in the suite</t>
  </si>
  <si>
    <t xml:space="preserve">Sub-panel, alarms; ESA permit</t>
  </si>
  <si>
    <t xml:space="preserve">Heating, cooling and ventilation</t>
  </si>
  <si>
    <t xml:space="preserve">Heat pump plus HRV/ERV</t>
  </si>
  <si>
    <t xml:space="preserve">Drywall, taping, paint</t>
  </si>
  <si>
    <t xml:space="preserve">Flooring, interior doors, trim</t>
  </si>
  <si>
    <t xml:space="preserve">Kitchen: cabinets, counter, sink</t>
  </si>
  <si>
    <t xml:space="preserve">Bathroom: fixtures, shower, tile</t>
  </si>
  <si>
    <t xml:space="preserve">Appliances</t>
  </si>
  <si>
    <t xml:space="preserve">Servicing: water, sewer, hydro trench, restoration</t>
  </si>
  <si>
    <t xml:space="preserve">Short city run; long runs reach $45,000</t>
  </si>
  <si>
    <t xml:space="preserve">Landing, walkway, final grading, sod</t>
  </si>
  <si>
    <t xml:space="preserve">Includes fire access path</t>
  </si>
  <si>
    <t xml:space="preserve">Builder overhead, supervision, insurance, profit</t>
  </si>
  <si>
    <t xml:space="preserve">Usually 15% to 20%</t>
  </si>
  <si>
    <t xml:space="preserve">Rural: septic upgrade or new system (if applicable)</t>
  </si>
  <si>
    <t xml:space="preserve">Typically $15,000 to $45,000+ on rural lots. Enter your quote</t>
  </si>
  <si>
    <t xml:space="preserve">Sewage pump (if no gravity fall)</t>
  </si>
  <si>
    <t xml:space="preserve">Typically $4,000 to $9,000</t>
  </si>
  <si>
    <t xml:space="preserve">Electrical service upgrade at the house (if needed)</t>
  </si>
  <si>
    <t xml:space="preserve">Typically $3,000 to $10,000</t>
  </si>
  <si>
    <t xml:space="preserve">Minor variance (if needed)</t>
  </si>
  <si>
    <t xml:space="preserve">Roughly $5,000 to $15,000</t>
  </si>
  <si>
    <t xml:space="preserve">Other / your extras</t>
  </si>
  <si>
    <t xml:space="preserve">Assumptions</t>
  </si>
  <si>
    <t xml:space="preserve">Contingency (share of subtotal)</t>
  </si>
  <si>
    <t xml:space="preserve">Hold 10% in reserve. Do not spend it on upgrades.</t>
  </si>
  <si>
    <t xml:space="preserve">HST rate (Ontario)</t>
  </si>
  <si>
    <t xml:space="preserve">13% = 5% federal + 8% Ontario.</t>
  </si>
  <si>
    <t xml:space="preserve">Totals</t>
  </si>
  <si>
    <t xml:space="preserve">Low</t>
  </si>
  <si>
    <t xml:space="preserve">High</t>
  </si>
  <si>
    <t xml:space="preserve">Your quotes (entered only)</t>
  </si>
  <si>
    <t xml:space="preserve">Using</t>
  </si>
  <si>
    <t xml:space="preserve">Subtotal before HST</t>
  </si>
  <si>
    <t xml:space="preserve">HST</t>
  </si>
  <si>
    <t xml:space="preserve">All-in incl. HST (compare to the $185k-$235k benchmark)</t>
  </si>
  <si>
    <t xml:space="preserve">Contingency</t>
  </si>
  <si>
    <t xml:space="preserve">HST on contingency</t>
  </si>
  <si>
    <t xml:space="preserve">Total budget incl. contingency and HST</t>
  </si>
  <si>
    <t xml:space="preserve">Suite size (sq ft)</t>
  </si>
  <si>
    <t xml:space="preserve">All-in cost per sq ft (Using column)</t>
  </si>
  <si>
    <t xml:space="preserve">2026 benchmark: about $340 to $490 per sq ft all-in</t>
  </si>
  <si>
    <t xml:space="preserve">Sources: GardenSuiteOntario.com builder estimates, 2026, Ontario (see Planning Kit Chapter 2). HST rate per CRA. Not a quote; get written quotes for your project.</t>
  </si>
  <si>
    <t xml:space="preserve">Quote Comparison - 3 Builders Side by Side</t>
  </si>
  <si>
    <t xml:space="preserve">Type each builder's name, price and answers in the yellow cells. For scope items, enter Y if the quote includes it and N if it does not. Column B holds our estimate of what a missing item costs you to add (edit it). The comparable price adds HST if it was left out, plus the cost of everything excluded, so all three numbers answer the same question.</t>
  </si>
  <si>
    <t xml:space="preserve">Item</t>
  </si>
  <si>
    <t xml:space="preserve">Estimate if missing (before HST)</t>
  </si>
  <si>
    <t xml:space="preserve">Builder A</t>
  </si>
  <si>
    <t xml:space="preserve">Builder B</t>
  </si>
  <si>
    <t xml:space="preserve">Builder C</t>
  </si>
  <si>
    <t xml:space="preserve">Builder name</t>
  </si>
  <si>
    <t xml:space="preserve">Quoted price ($, as written)</t>
  </si>
  <si>
    <t xml:space="preserve">HST included in that price? (Y/N)</t>
  </si>
  <si>
    <t xml:space="preserve">WHAT IS INCLUDED (Y/N)</t>
  </si>
  <si>
    <t xml:space="preserve">Heat loss / HVAC design</t>
  </si>
  <si>
    <t xml:space="preserve">Permit and town fees</t>
  </si>
  <si>
    <t xml:space="preserve">Servicing: water and sewer to the suite</t>
  </si>
  <si>
    <t xml:space="preserve">Hydro feed to the suite</t>
  </si>
  <si>
    <t xml:space="preserve">Electrical service upgrade at the house</t>
  </si>
  <si>
    <t xml:space="preserve">Septic work (rural)</t>
  </si>
  <si>
    <t xml:space="preserve">Foundation</t>
  </si>
  <si>
    <t xml:space="preserve">Heat pump and HRV/ERV</t>
  </si>
  <si>
    <t xml:space="preserve">Kitchen cabinets and counters</t>
  </si>
  <si>
    <t xml:space="preserve">Flooring throughout</t>
  </si>
  <si>
    <t xml:space="preserve">Restoration of lawn/driveway after trenching</t>
  </si>
  <si>
    <t xml:space="preserve">Site clean-up and bin</t>
  </si>
  <si>
    <t xml:space="preserve">COMPARISON</t>
  </si>
  <si>
    <t xml:space="preserve">Items included (count of Y)</t>
  </si>
  <si>
    <t xml:space="preserve">Items excluded (count of N)</t>
  </si>
  <si>
    <t xml:space="preserve">Cost to add excluded items (before HST)</t>
  </si>
  <si>
    <t xml:space="preserve">Quoted price incl. HST</t>
  </si>
  <si>
    <t xml:space="preserve">Comparable all-in price incl. HST</t>
  </si>
  <si>
    <t xml:space="preserve">Blank scope cells count as neither Y nor N. Ask the builder and fill them in.</t>
  </si>
  <si>
    <t xml:space="preserve">THE OTHER THINGS THAT MATTER</t>
  </si>
  <si>
    <t xml:space="preserve">Kitchen allowance ($)</t>
  </si>
  <si>
    <t xml:space="preserve">Flooring allowance ($)</t>
  </si>
  <si>
    <t xml:space="preserve">Plumbing fixture allowance ($)</t>
  </si>
  <si>
    <t xml:space="preserve">Deposit requested (% of contract)</t>
  </si>
  <si>
    <t xml:space="preserve">Contract shows 10% holdback? (Y/N)</t>
  </si>
  <si>
    <t xml:space="preserve">Price valid until (date)</t>
  </si>
  <si>
    <t xml:space="preserve">Schedule: permit to occupancy (weeks)</t>
  </si>
  <si>
    <t xml:space="preserve">Written warranty (years)</t>
  </si>
  <si>
    <t xml:space="preserve">Certificate of insurance received? (Y/N)</t>
  </si>
  <si>
    <t xml:space="preserve">WSIB clearance received? (Y/N)</t>
  </si>
  <si>
    <t xml:space="preserve">HCRA licence checked? (Y/N)</t>
  </si>
  <si>
    <t xml:space="preserve">Built a garden suite or small home before? (Y/N)</t>
  </si>
  <si>
    <t xml:space="preserve">References called? (Y/N)</t>
  </si>
  <si>
    <t xml:space="preserve">Exclusions listed in writing? (Y/N)</t>
  </si>
  <si>
    <t xml:space="preserve">Change orders priced in writing first? (Y/N)</t>
  </si>
  <si>
    <t xml:space="preserve">Missing-item estimates are GardenSuiteOntario.com 2026 builder midpoints (Planning Kit Chapter 2). Edit them to match your lot.</t>
  </si>
  <si>
    <t xml:space="preserve">Rental Cash Flow - Will It Pay?</t>
  </si>
  <si>
    <t xml:space="preserve">Yellow cells are inputs; the sample values are round illustration numbers, not a rent survey. Replace them with your local rent, your tax and insurance quotes and your financing. Project cost links to the Budget sheet (all-in incl. HST, without contingency). Not financial advice.</t>
  </si>
  <si>
    <t xml:space="preserve">Inputs</t>
  </si>
  <si>
    <t xml:space="preserve">Value</t>
  </si>
  <si>
    <t xml:space="preserve">Monthly rent</t>
  </si>
  <si>
    <t xml:space="preserve">Check local listings; grant programs may cap rent</t>
  </si>
  <si>
    <t xml:space="preserve">Other monthly income (parking, storage)</t>
  </si>
  <si>
    <t xml:space="preserve">Vacancy allowance (share of rent)</t>
  </si>
  <si>
    <t xml:space="preserve">About two weeks a year</t>
  </si>
  <si>
    <t xml:space="preserve">Property tax increase per year</t>
  </si>
  <si>
    <t xml:space="preserve">Ask your town or MPAC</t>
  </si>
  <si>
    <t xml:space="preserve">Insurance increase per year</t>
  </si>
  <si>
    <t xml:space="preserve">Ask your insurer before you build</t>
  </si>
  <si>
    <t xml:space="preserve">Utilities you pay per year</t>
  </si>
  <si>
    <t xml:space="preserve">Zero if the tenant pays</t>
  </si>
  <si>
    <t xml:space="preserve">Maintenance and reserve per year</t>
  </si>
  <si>
    <t xml:space="preserve">Other costs per year (management, licence)</t>
  </si>
  <si>
    <t xml:space="preserve">Some cities require a rental licence</t>
  </si>
  <si>
    <t xml:space="preserve">Project cost (from Budget sheet)</t>
  </si>
  <si>
    <t xml:space="preserve">Linked. Overwrite only if you need to</t>
  </si>
  <si>
    <t xml:space="preserve">Grants, rebates, credits received</t>
  </si>
  <si>
    <t xml:space="preserve">Forgivable loans, fee rebates, HST rebate</t>
  </si>
  <si>
    <t xml:space="preserve">Share of net cost financed</t>
  </si>
  <si>
    <t xml:space="preserve">0% if paying cash</t>
  </si>
  <si>
    <t xml:space="preserve">Interest rate (annual)</t>
  </si>
  <si>
    <t xml:space="preserve">Amortization (years)</t>
  </si>
  <si>
    <t xml:space="preserve">Results</t>
  </si>
  <si>
    <t xml:space="preserve">Yearly</t>
  </si>
  <si>
    <t xml:space="preserve">Monthly</t>
  </si>
  <si>
    <t xml:space="preserve">How it is calculated</t>
  </si>
  <si>
    <t xml:space="preserve">Gross rent and other income</t>
  </si>
  <si>
    <t xml:space="preserve">rent + other income, x 12</t>
  </si>
  <si>
    <t xml:space="preserve">Less vacancy</t>
  </si>
  <si>
    <t xml:space="preserve">gross x vacancy share</t>
  </si>
  <si>
    <t xml:space="preserve">Effective income</t>
  </si>
  <si>
    <t xml:space="preserve">Less operating costs</t>
  </si>
  <si>
    <t xml:space="preserve">tax + insurance + utilities + maintenance + other</t>
  </si>
  <si>
    <t xml:space="preserve">Net operating income (NOI)</t>
  </si>
  <si>
    <t xml:space="preserve">before financing</t>
  </si>
  <si>
    <t xml:space="preserve">Net project cost</t>
  </si>
  <si>
    <t xml:space="preserve">project cost - grants</t>
  </si>
  <si>
    <t xml:space="preserve">Loan amount</t>
  </si>
  <si>
    <t xml:space="preserve">Less mortgage payments</t>
  </si>
  <si>
    <t xml:space="preserve">PMT on the loan, x 12</t>
  </si>
  <si>
    <t xml:space="preserve">Cash flow after financing</t>
  </si>
  <si>
    <t xml:space="preserve">NOI - payments</t>
  </si>
  <si>
    <t xml:space="preserve">Cash you put in</t>
  </si>
  <si>
    <t xml:space="preserve">net cost - loan</t>
  </si>
  <si>
    <t xml:space="preserve">Simple measures</t>
  </si>
  <si>
    <t xml:space="preserve">What it means</t>
  </si>
  <si>
    <t xml:space="preserve">Simple yield (NOI / net project cost)</t>
  </si>
  <si>
    <t xml:space="preserve">Before financing. Compare to what the money earns elsewhere</t>
  </si>
  <si>
    <t xml:space="preserve">Simple payback (years, before financing)</t>
  </si>
  <si>
    <t xml:space="preserve">Net cost / NOI</t>
  </si>
  <si>
    <t xml:space="preserve">Cash-on-cash return</t>
  </si>
  <si>
    <t xml:space="preserve">Cash flow after financing / cash you put in</t>
  </si>
  <si>
    <t xml:space="preserve">Break-even monthly rent</t>
  </si>
  <si>
    <t xml:space="preserve">Rent that covers costs and payments</t>
  </si>
  <si>
    <t xml:space="preserve">The return also includes value added to the property, which an appraiser decides, and any HST self-supply cost on a new rental (see Planning Kit Chapter 5). Built for family? The return is not rent.</t>
  </si>
  <si>
    <t xml:space="preserve">Project Timeline</t>
  </si>
  <si>
    <t xml:space="preserve">Type your planned start date in B5. Column E is yours: enter how many weeks you expect each phase to take; blank uses the midpoint of the typical range. Other approvals is set to 0 weeks; change it if you need a minor variance or conservation authority permit. Dates chain automatically. Typical weeks are builder estimates for a serviced lot with no minor variance; add time for variances, conservation authority permits and rural septic approvals.</t>
  </si>
  <si>
    <t xml:space="preserve">Planned start date</t>
  </si>
  <si>
    <t xml:space="preserve">Phase</t>
  </si>
  <si>
    <t xml:space="preserve">Typical weeks (low)</t>
  </si>
  <si>
    <t xml:space="preserve">Typical weeks (high)</t>
  </si>
  <si>
    <t xml:space="preserve">Your weeks</t>
  </si>
  <si>
    <t xml:space="preserve">Start</t>
  </si>
  <si>
    <t xml:space="preserve">End</t>
  </si>
  <si>
    <t xml:space="preserve">Feasibility and lot check</t>
  </si>
  <si>
    <t xml:space="preserve">Survey, zoning answers, septic assessment</t>
  </si>
  <si>
    <t xml:space="preserve">Design and drawings</t>
  </si>
  <si>
    <t xml:space="preserve">Changes of mind stretch this</t>
  </si>
  <si>
    <t xml:space="preserve">Other approvals (variance, conservation authority)</t>
  </si>
  <si>
    <t xml:space="preserve">Set to 0 in column E; enter weeks if needed</t>
  </si>
  <si>
    <t xml:space="preserve">Grant / financing approval</t>
  </si>
  <si>
    <t xml:space="preserve">Approval BEFORE work starts</t>
  </si>
  <si>
    <t xml:space="preserve">Permit review and resubmission</t>
  </si>
  <si>
    <t xml:space="preserve">Complete first submission saves weeks</t>
  </si>
  <si>
    <t xml:space="preserve">Site prep, servicing and foundation</t>
  </si>
  <si>
    <t xml:space="preserve">Inspections at footing and foundation</t>
  </si>
  <si>
    <t xml:space="preserve">Framing, roof, windows (closed in)</t>
  </si>
  <si>
    <t xml:space="preserve">Rough-ins and inspections</t>
  </si>
  <si>
    <t xml:space="preserve">Plumbing, HVAC, electrical (ESA)</t>
  </si>
  <si>
    <t xml:space="preserve">Insulation, drywall, finishes</t>
  </si>
  <si>
    <t xml:space="preserve">Kitchen and bath lead times</t>
  </si>
  <si>
    <t xml:space="preserve">Final inspection, occupancy, registration</t>
  </si>
  <si>
    <t xml:space="preserve">ESA final, building final, grading</t>
  </si>
  <si>
    <t xml:space="preserve">Total weeks (column E: your plan)</t>
  </si>
  <si>
    <t xml:space="preserve">Move-in target</t>
  </si>
  <si>
    <t xml:space="preserve">Rule of thumb: 9 to 15 months from first sketch to move-in is common. Winter, trade availability and incomplete applications are the usual reasons for slipping.</t>
  </si>
</sst>
</file>

<file path=xl/styles.xml><?xml version="1.0" encoding="utf-8"?>
<styleSheet xmlns="http://schemas.openxmlformats.org/spreadsheetml/2006/main">
  <numFmts count="9">
    <numFmt numFmtId="164" formatCode="General"/>
    <numFmt numFmtId="165" formatCode="\$#,##0;&quot;($&quot;#,##0\);\-"/>
    <numFmt numFmtId="166" formatCode="0.0%"/>
    <numFmt numFmtId="167" formatCode="#,##0"/>
    <numFmt numFmtId="168" formatCode="\$#,##0"/>
    <numFmt numFmtId="169" formatCode="0"/>
    <numFmt numFmtId="170" formatCode="yyyy\-mm\-dd"/>
    <numFmt numFmtId="171" formatCode="0.00%"/>
    <numFmt numFmtId="172" formatCode="0.0"/>
  </numFmts>
  <fonts count="13">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i val="true"/>
      <sz val="9"/>
      <color rgb="FF5F6F66"/>
      <name val="Arial"/>
      <family val="0"/>
      <charset val="1"/>
    </font>
    <font>
      <b val="true"/>
      <sz val="9"/>
      <color rgb="FFFFFFFF"/>
      <name val="Arial"/>
      <family val="0"/>
      <charset val="1"/>
    </font>
    <font>
      <sz val="10"/>
      <color rgb="FF000000"/>
      <name val="Arial"/>
      <family val="0"/>
      <charset val="1"/>
    </font>
    <font>
      <sz val="10"/>
      <color rgb="FF0000FF"/>
      <name val="Arial"/>
      <family val="0"/>
      <charset val="1"/>
    </font>
    <font>
      <b val="true"/>
      <sz val="10"/>
      <color rgb="FFB8811A"/>
      <name val="Arial"/>
      <family val="0"/>
      <charset val="1"/>
    </font>
    <font>
      <b val="true"/>
      <sz val="10"/>
      <color rgb="FF000000"/>
      <name val="Arial"/>
      <family val="0"/>
      <charset val="1"/>
    </font>
    <font>
      <i val="true"/>
      <sz val="8"/>
      <color rgb="FF5F6F66"/>
      <name val="Arial"/>
      <family val="0"/>
      <charset val="1"/>
    </font>
    <font>
      <sz val="10"/>
      <color rgb="FF008000"/>
      <name val="Arial"/>
      <family val="0"/>
      <charset val="1"/>
    </font>
  </fonts>
  <fills count="7">
    <fill>
      <patternFill patternType="none"/>
    </fill>
    <fill>
      <patternFill patternType="gray125"/>
    </fill>
    <fill>
      <patternFill patternType="solid">
        <fgColor rgb="FF1C2B22"/>
        <bgColor rgb="FF333300"/>
      </patternFill>
    </fill>
    <fill>
      <patternFill patternType="solid">
        <fgColor rgb="FFB8811A"/>
        <bgColor rgb="FFFF9900"/>
      </patternFill>
    </fill>
    <fill>
      <patternFill patternType="solid">
        <fgColor rgb="FFFFF59D"/>
        <bgColor rgb="FFFBF3E2"/>
      </patternFill>
    </fill>
    <fill>
      <patternFill patternType="solid">
        <fgColor rgb="FFF2F7F4"/>
        <bgColor rgb="FFFBF3E2"/>
      </patternFill>
    </fill>
    <fill>
      <patternFill patternType="solid">
        <fgColor rgb="FFFBF3E2"/>
        <bgColor rgb="FFF2F7F4"/>
      </patternFill>
    </fill>
  </fills>
  <borders count="2">
    <border diagonalUp="false" diagonalDown="false">
      <left/>
      <right/>
      <top/>
      <bottom/>
      <diagonal/>
    </border>
    <border diagonalUp="false" diagonalDown="false">
      <left/>
      <right/>
      <top style="medium">
        <color rgb="FFB8811A"/>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1" shrinkToFit="false"/>
      <protection locked="true" hidden="false"/>
    </xf>
    <xf numFmtId="164" fontId="6" fillId="2" borderId="0" xfId="0" applyFont="true" applyBorder="false" applyAlignment="true" applyProtection="false">
      <alignment horizontal="left" vertical="center" textRotation="0" wrapText="true" indent="0" shrinkToFit="false"/>
      <protection locked="true" hidden="false"/>
    </xf>
    <xf numFmtId="164" fontId="6" fillId="2" borderId="0" xfId="0" applyFont="true" applyBorder="false" applyAlignment="true" applyProtection="false">
      <alignment horizontal="center" vertical="center" textRotation="0" wrapText="tru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5" fontId="8" fillId="0" borderId="0" xfId="0" applyFont="true" applyBorder="false" applyAlignment="true" applyProtection="false">
      <alignment horizontal="general" vertical="top" textRotation="0" wrapText="false" indent="0" shrinkToFit="false"/>
      <protection locked="true" hidden="false"/>
    </xf>
    <xf numFmtId="165" fontId="7" fillId="4" borderId="0" xfId="0" applyFont="true" applyBorder="false" applyAlignment="true" applyProtection="false">
      <alignment horizontal="general" vertical="top" textRotation="0" wrapText="false" indent="0" shrinkToFit="false"/>
      <protection locked="true" hidden="false"/>
    </xf>
    <xf numFmtId="165" fontId="7"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7" fillId="5" borderId="0" xfId="0" applyFont="true" applyBorder="false" applyAlignment="true" applyProtection="false">
      <alignment horizontal="general" vertical="top" textRotation="0" wrapText="false" indent="0" shrinkToFit="false"/>
      <protection locked="true" hidden="false"/>
    </xf>
    <xf numFmtId="165" fontId="8" fillId="5" borderId="0" xfId="0" applyFont="true" applyBorder="false" applyAlignment="true" applyProtection="false">
      <alignment horizontal="general" vertical="top" textRotation="0" wrapText="false" indent="0" shrinkToFit="false"/>
      <protection locked="true" hidden="false"/>
    </xf>
    <xf numFmtId="165" fontId="7" fillId="5" borderId="0" xfId="0" applyFont="true" applyBorder="false" applyAlignment="true" applyProtection="false">
      <alignment horizontal="general" vertical="top" textRotation="0" wrapText="false" indent="0" shrinkToFit="false"/>
      <protection locked="true" hidden="false"/>
    </xf>
    <xf numFmtId="164" fontId="5" fillId="5" borderId="0" xfId="0" applyFont="true" applyBorder="false" applyAlignment="true" applyProtection="false">
      <alignment horizontal="general" vertical="top" textRotation="0" wrapText="false" indent="0" shrinkToFit="false"/>
      <protection locked="true" hidden="false"/>
    </xf>
    <xf numFmtId="164" fontId="9" fillId="0" borderId="0" xfId="0" applyFont="true" applyBorder="false" applyAlignment="true" applyProtection="false">
      <alignment horizontal="general" vertical="top" textRotation="0" wrapText="false" indent="0" shrinkToFit="false"/>
      <protection locked="true" hidden="false"/>
    </xf>
    <xf numFmtId="166" fontId="8" fillId="4" borderId="0" xfId="0" applyFont="true" applyBorder="false" applyAlignment="true" applyProtection="false">
      <alignment horizontal="general" vertical="top" textRotation="0" wrapText="false" indent="0" shrinkToFit="false"/>
      <protection locked="true" hidden="false"/>
    </xf>
    <xf numFmtId="164" fontId="10" fillId="6" borderId="1" xfId="0" applyFont="true" applyBorder="true" applyAlignment="true" applyProtection="false">
      <alignment horizontal="general" vertical="top" textRotation="0" wrapText="false" indent="0" shrinkToFit="false"/>
      <protection locked="true" hidden="false"/>
    </xf>
    <xf numFmtId="165" fontId="10" fillId="6" borderId="1" xfId="0" applyFont="true" applyBorder="true" applyAlignment="true" applyProtection="false">
      <alignment horizontal="general" vertical="top" textRotation="0" wrapText="false" indent="0" shrinkToFit="false"/>
      <protection locked="true" hidden="false"/>
    </xf>
    <xf numFmtId="164" fontId="0" fillId="6" borderId="1" xfId="0" applyFont="false" applyBorder="true" applyAlignment="false" applyProtection="false">
      <alignment horizontal="general" vertical="bottom" textRotation="0" wrapText="false" indent="0" shrinkToFit="false"/>
      <protection locked="true" hidden="false"/>
    </xf>
    <xf numFmtId="167" fontId="8" fillId="4" borderId="0" xfId="0" applyFont="true" applyBorder="false" applyAlignment="true" applyProtection="false">
      <alignment horizontal="general" vertical="top" textRotation="0" wrapText="false" indent="0" shrinkToFit="false"/>
      <protection locked="true" hidden="false"/>
    </xf>
    <xf numFmtId="164" fontId="10" fillId="0" borderId="0" xfId="0" applyFont="true" applyBorder="false" applyAlignment="true" applyProtection="false">
      <alignment horizontal="general" vertical="top" textRotation="0" wrapText="false" indent="0" shrinkToFit="false"/>
      <protection locked="true" hidden="false"/>
    </xf>
    <xf numFmtId="168" fontId="10" fillId="0" borderId="0" xfId="0" applyFont="true" applyBorder="false" applyAlignment="true" applyProtection="false">
      <alignment horizontal="general" vertical="top" textRotation="0" wrapText="false" indent="0" shrinkToFit="false"/>
      <protection locked="true" hidden="false"/>
    </xf>
    <xf numFmtId="164" fontId="11" fillId="0" borderId="0" xfId="0" applyFont="true" applyBorder="false" applyAlignment="true" applyProtection="false">
      <alignment horizontal="general" vertical="top" textRotation="0" wrapText="false" indent="0" shrinkToFit="false"/>
      <protection locked="true" hidden="false"/>
    </xf>
    <xf numFmtId="164" fontId="7" fillId="4" borderId="0" xfId="0" applyFont="true" applyBorder="false" applyAlignment="true" applyProtection="false">
      <alignment horizontal="general" vertical="top" textRotation="0" wrapText="false" indent="0" shrinkToFit="false"/>
      <protection locked="true" hidden="false"/>
    </xf>
    <xf numFmtId="164" fontId="7" fillId="4" borderId="0" xfId="0" applyFont="true" applyBorder="false" applyAlignment="true" applyProtection="false">
      <alignment horizontal="center" vertical="bottom" textRotation="0" wrapText="false" indent="0" shrinkToFit="false"/>
      <protection locked="true" hidden="false"/>
    </xf>
    <xf numFmtId="169" fontId="7" fillId="0" borderId="0" xfId="0" applyFont="true" applyBorder="false" applyAlignment="true" applyProtection="false">
      <alignment horizontal="general" vertical="top" textRotation="0" wrapText="false" indent="0" shrinkToFit="false"/>
      <protection locked="true" hidden="false"/>
    </xf>
    <xf numFmtId="165" fontId="7" fillId="4" borderId="0" xfId="0" applyFont="true" applyBorder="false" applyAlignment="true" applyProtection="false">
      <alignment horizontal="center" vertical="bottom" textRotation="0" wrapText="false" indent="0" shrinkToFit="false"/>
      <protection locked="true" hidden="false"/>
    </xf>
    <xf numFmtId="166" fontId="7" fillId="4" borderId="0" xfId="0" applyFont="true" applyBorder="false" applyAlignment="true" applyProtection="false">
      <alignment horizontal="center" vertical="bottom" textRotation="0" wrapText="false" indent="0" shrinkToFit="false"/>
      <protection locked="true" hidden="false"/>
    </xf>
    <xf numFmtId="170" fontId="7" fillId="4" borderId="0" xfId="0" applyFont="true" applyBorder="false" applyAlignment="true" applyProtection="false">
      <alignment horizontal="center" vertical="bottom" textRotation="0" wrapText="false" indent="0" shrinkToFit="false"/>
      <protection locked="true" hidden="false"/>
    </xf>
    <xf numFmtId="169" fontId="7" fillId="4" borderId="0" xfId="0" applyFont="true" applyBorder="false" applyAlignment="true" applyProtection="false">
      <alignment horizontal="center" vertical="bottom" textRotation="0" wrapText="false" indent="0" shrinkToFit="false"/>
      <protection locked="true" hidden="false"/>
    </xf>
    <xf numFmtId="165" fontId="8" fillId="4" borderId="0" xfId="0" applyFont="true" applyBorder="false" applyAlignment="true" applyProtection="false">
      <alignment horizontal="general" vertical="top" textRotation="0" wrapText="false" indent="0" shrinkToFit="false"/>
      <protection locked="true" hidden="false"/>
    </xf>
    <xf numFmtId="165" fontId="12" fillId="4" borderId="0" xfId="0" applyFont="true" applyBorder="false" applyAlignment="true" applyProtection="false">
      <alignment horizontal="general" vertical="top" textRotation="0" wrapText="false" indent="0" shrinkToFit="false"/>
      <protection locked="true" hidden="false"/>
    </xf>
    <xf numFmtId="171" fontId="8" fillId="4" borderId="0" xfId="0" applyFont="true" applyBorder="false" applyAlignment="true" applyProtection="false">
      <alignment horizontal="general" vertical="top" textRotation="0" wrapText="false" indent="0" shrinkToFit="false"/>
      <protection locked="true" hidden="false"/>
    </xf>
    <xf numFmtId="169" fontId="8" fillId="4" borderId="0" xfId="0" applyFont="true" applyBorder="false" applyAlignment="true" applyProtection="false">
      <alignment horizontal="general" vertical="top" textRotation="0" wrapText="false" indent="0" shrinkToFit="false"/>
      <protection locked="true" hidden="false"/>
    </xf>
    <xf numFmtId="164" fontId="5" fillId="6" borderId="1" xfId="0" applyFont="true" applyBorder="true" applyAlignment="true" applyProtection="false">
      <alignment horizontal="general" vertical="top" textRotation="0" wrapText="false" indent="0" shrinkToFit="false"/>
      <protection locked="true" hidden="false"/>
    </xf>
    <xf numFmtId="166" fontId="10" fillId="0" borderId="0" xfId="0" applyFont="true" applyBorder="false" applyAlignment="true" applyProtection="false">
      <alignment horizontal="general" vertical="top" textRotation="0" wrapText="false" indent="0" shrinkToFit="false"/>
      <protection locked="true" hidden="false"/>
    </xf>
    <xf numFmtId="172" fontId="10" fillId="0" borderId="0" xfId="0" applyFont="true" applyBorder="false" applyAlignment="true" applyProtection="false">
      <alignment horizontal="general" vertical="top" textRotation="0" wrapText="false" indent="0" shrinkToFit="false"/>
      <protection locked="true" hidden="false"/>
    </xf>
    <xf numFmtId="165" fontId="10" fillId="0" borderId="0" xfId="0" applyFont="true" applyBorder="false" applyAlignment="true" applyProtection="false">
      <alignment horizontal="general" vertical="top" textRotation="0" wrapText="false" indent="0" shrinkToFit="false"/>
      <protection locked="true" hidden="false"/>
    </xf>
    <xf numFmtId="170" fontId="8" fillId="4" borderId="0" xfId="0" applyFont="true" applyBorder="false" applyAlignment="true" applyProtection="false">
      <alignment horizontal="general" vertical="top" textRotation="0" wrapText="false" indent="0" shrinkToFit="false"/>
      <protection locked="true" hidden="false"/>
    </xf>
    <xf numFmtId="169" fontId="8" fillId="0" borderId="0" xfId="0" applyFont="true" applyBorder="false" applyAlignment="true" applyProtection="false">
      <alignment horizontal="general" vertical="top" textRotation="0" wrapText="false" indent="0" shrinkToFit="false"/>
      <protection locked="true" hidden="false"/>
    </xf>
    <xf numFmtId="169" fontId="7" fillId="4" borderId="0" xfId="0" applyFont="true" applyBorder="false" applyAlignment="true" applyProtection="false">
      <alignment horizontal="general" vertical="top" textRotation="0" wrapText="false" indent="0" shrinkToFit="false"/>
      <protection locked="true" hidden="false"/>
    </xf>
    <xf numFmtId="170" fontId="7" fillId="0" borderId="0" xfId="0" applyFont="true" applyBorder="false" applyAlignment="true" applyProtection="false">
      <alignment horizontal="general" vertical="top" textRotation="0" wrapText="false" indent="0" shrinkToFit="false"/>
      <protection locked="true" hidden="false"/>
    </xf>
    <xf numFmtId="169" fontId="10" fillId="6" borderId="1" xfId="0" applyFont="true" applyBorder="true" applyAlignment="true" applyProtection="false">
      <alignment horizontal="general" vertical="top" textRotation="0" wrapText="false" indent="0" shrinkToFit="false"/>
      <protection locked="true" hidden="false"/>
    </xf>
    <xf numFmtId="170" fontId="10" fillId="6" borderId="1" xfId="0" applyFont="true" applyBorder="true" applyAlignment="true" applyProtection="fals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B8811A"/>
      <rgbColor rgb="FF800080"/>
      <rgbColor rgb="FF008080"/>
      <rgbColor rgb="FFC0C0C0"/>
      <rgbColor rgb="FF808080"/>
      <rgbColor rgb="FF9999FF"/>
      <rgbColor rgb="FF993366"/>
      <rgbColor rgb="FFFBF3E2"/>
      <rgbColor rgb="FFF2F7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59D"/>
      <rgbColor rgb="FF99CCFF"/>
      <rgbColor rgb="FFFF99CC"/>
      <rgbColor rgb="FFCC99FF"/>
      <rgbColor rgb="FFFFCC99"/>
      <rgbColor rgb="FF3366FF"/>
      <rgbColor rgb="FF33CCCC"/>
      <rgbColor rgb="FF99CC00"/>
      <rgbColor rgb="FFFFCC00"/>
      <rgbColor rgb="FFFF9900"/>
      <rgbColor rgb="FFFF6600"/>
      <rgbColor rgb="FF5F6F66"/>
      <rgbColor rgb="FF969696"/>
      <rgbColor rgb="FF003366"/>
      <rgbColor rgb="FF339966"/>
      <rgbColor rgb="FF003300"/>
      <rgbColor rgb="FF333300"/>
      <rgbColor rgb="FF993300"/>
      <rgbColor rgb="FF993366"/>
      <rgbColor rgb="FF333399"/>
      <rgbColor rgb="FF1C2B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8811A"/>
    <pageSetUpPr fitToPage="true"/>
  </sheetPr>
  <dimension ref="A1:F4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5" min="2" style="0" width="16"/>
    <col collapsed="false" customWidth="true" hidden="false" outlineLevel="0" max="6" min="6" style="0" width="46"/>
  </cols>
  <sheetData>
    <row r="1" customFormat="false" ht="33.75" hidden="false" customHeight="true" outlineLevel="0" collapsed="false">
      <c r="A1" s="1" t="s">
        <v>0</v>
      </c>
      <c r="B1" s="1"/>
      <c r="C1" s="1"/>
      <c r="D1" s="1"/>
      <c r="E1" s="1"/>
      <c r="F1" s="1"/>
    </row>
    <row r="2" customFormat="false" ht="3.75" hidden="false" customHeight="true" outlineLevel="0" collapsed="false">
      <c r="A2" s="2"/>
      <c r="B2" s="2"/>
      <c r="C2" s="2"/>
      <c r="D2" s="2"/>
      <c r="E2" s="2"/>
      <c r="F2" s="2"/>
    </row>
    <row r="3" customFormat="false" ht="42" hidden="false" customHeight="true" outlineLevel="0" collapsed="false">
      <c r="A3" s="3" t="s">
        <v>1</v>
      </c>
      <c r="B3" s="3"/>
      <c r="C3" s="3"/>
      <c r="D3" s="3"/>
      <c r="E3" s="3"/>
      <c r="F3" s="3"/>
    </row>
    <row r="5" customFormat="false" ht="30" hidden="false" customHeight="true" outlineLevel="0" collapsed="false">
      <c r="A5" s="4" t="s">
        <v>2</v>
      </c>
      <c r="B5" s="5" t="s">
        <v>3</v>
      </c>
      <c r="C5" s="5" t="s">
        <v>4</v>
      </c>
      <c r="D5" s="5" t="s">
        <v>5</v>
      </c>
      <c r="E5" s="5" t="s">
        <v>6</v>
      </c>
      <c r="F5" s="5" t="s">
        <v>7</v>
      </c>
    </row>
    <row r="6" customFormat="false" ht="15" hidden="false" customHeight="false" outlineLevel="0" collapsed="false">
      <c r="A6" s="6" t="s">
        <v>8</v>
      </c>
      <c r="B6" s="7" t="n">
        <v>2000</v>
      </c>
      <c r="C6" s="7" t="n">
        <v>5000</v>
      </c>
      <c r="D6" s="8"/>
      <c r="E6" s="9" t="n">
        <f aca="false">IF(D6="",(B6+C6)/2,D6)</f>
        <v>3500</v>
      </c>
      <c r="F6" s="10" t="s">
        <v>9</v>
      </c>
    </row>
    <row r="7" customFormat="false" ht="15" hidden="false" customHeight="false" outlineLevel="0" collapsed="false">
      <c r="A7" s="11" t="s">
        <v>10</v>
      </c>
      <c r="B7" s="12" t="n">
        <v>1500</v>
      </c>
      <c r="C7" s="12" t="n">
        <v>3000</v>
      </c>
      <c r="D7" s="8"/>
      <c r="E7" s="13" t="n">
        <f aca="false">IF(D7="",(B7+C7)/2,D7)</f>
        <v>2250</v>
      </c>
      <c r="F7" s="14" t="s">
        <v>11</v>
      </c>
    </row>
    <row r="8" customFormat="false" ht="15" hidden="false" customHeight="false" outlineLevel="0" collapsed="false">
      <c r="A8" s="6" t="s">
        <v>12</v>
      </c>
      <c r="B8" s="7" t="n">
        <v>500</v>
      </c>
      <c r="C8" s="7" t="n">
        <v>1200</v>
      </c>
      <c r="D8" s="8"/>
      <c r="E8" s="9" t="n">
        <f aca="false">IF(D8="",(B8+C8)/2,D8)</f>
        <v>850</v>
      </c>
      <c r="F8" s="10" t="s">
        <v>13</v>
      </c>
    </row>
    <row r="9" customFormat="false" ht="15" hidden="false" customHeight="false" outlineLevel="0" collapsed="false">
      <c r="A9" s="11" t="s">
        <v>14</v>
      </c>
      <c r="B9" s="12" t="n">
        <v>1500</v>
      </c>
      <c r="C9" s="12" t="n">
        <v>3500</v>
      </c>
      <c r="D9" s="8"/>
      <c r="E9" s="13" t="n">
        <f aca="false">IF(D9="",(B9+C9)/2,D9)</f>
        <v>2500</v>
      </c>
      <c r="F9" s="14" t="s">
        <v>15</v>
      </c>
    </row>
    <row r="10" customFormat="false" ht="15" hidden="false" customHeight="false" outlineLevel="0" collapsed="false">
      <c r="A10" s="6" t="s">
        <v>16</v>
      </c>
      <c r="B10" s="7" t="n">
        <v>4000</v>
      </c>
      <c r="C10" s="7" t="n">
        <v>6500</v>
      </c>
      <c r="D10" s="8"/>
      <c r="E10" s="9" t="n">
        <f aca="false">IF(D10="",(B10+C10)/2,D10)</f>
        <v>5250</v>
      </c>
      <c r="F10" s="10" t="s">
        <v>17</v>
      </c>
    </row>
    <row r="11" customFormat="false" ht="15" hidden="false" customHeight="false" outlineLevel="0" collapsed="false">
      <c r="A11" s="11" t="s">
        <v>18</v>
      </c>
      <c r="B11" s="12" t="n">
        <v>15000</v>
      </c>
      <c r="C11" s="12" t="n">
        <v>19000</v>
      </c>
      <c r="D11" s="8"/>
      <c r="E11" s="13" t="n">
        <f aca="false">IF(D11="",(B11+C11)/2,D11)</f>
        <v>17000</v>
      </c>
      <c r="F11" s="14"/>
    </row>
    <row r="12" customFormat="false" ht="15" hidden="false" customHeight="false" outlineLevel="0" collapsed="false">
      <c r="A12" s="6" t="s">
        <v>19</v>
      </c>
      <c r="B12" s="7" t="n">
        <v>18000</v>
      </c>
      <c r="C12" s="7" t="n">
        <v>21000</v>
      </c>
      <c r="D12" s="8"/>
      <c r="E12" s="9" t="n">
        <f aca="false">IF(D12="",(B12+C12)/2,D12)</f>
        <v>19500</v>
      </c>
      <c r="F12" s="10" t="s">
        <v>20</v>
      </c>
    </row>
    <row r="13" customFormat="false" ht="15" hidden="false" customHeight="false" outlineLevel="0" collapsed="false">
      <c r="A13" s="11" t="s">
        <v>21</v>
      </c>
      <c r="B13" s="12" t="n">
        <v>11000</v>
      </c>
      <c r="C13" s="12" t="n">
        <v>13500</v>
      </c>
      <c r="D13" s="8"/>
      <c r="E13" s="13" t="n">
        <f aca="false">IF(D13="",(B13+C13)/2,D13)</f>
        <v>12250</v>
      </c>
      <c r="F13" s="14"/>
    </row>
    <row r="14" customFormat="false" ht="15" hidden="false" customHeight="false" outlineLevel="0" collapsed="false">
      <c r="A14" s="6" t="s">
        <v>22</v>
      </c>
      <c r="B14" s="7" t="n">
        <v>8000</v>
      </c>
      <c r="C14" s="7" t="n">
        <v>9500</v>
      </c>
      <c r="D14" s="8"/>
      <c r="E14" s="9" t="n">
        <f aca="false">IF(D14="",(B14+C14)/2,D14)</f>
        <v>8750</v>
      </c>
      <c r="F14" s="10"/>
    </row>
    <row r="15" customFormat="false" ht="15" hidden="false" customHeight="false" outlineLevel="0" collapsed="false">
      <c r="A15" s="11" t="s">
        <v>23</v>
      </c>
      <c r="B15" s="12" t="n">
        <v>4000</v>
      </c>
      <c r="C15" s="12" t="n">
        <v>5000</v>
      </c>
      <c r="D15" s="8"/>
      <c r="E15" s="13" t="n">
        <f aca="false">IF(D15="",(B15+C15)/2,D15)</f>
        <v>4500</v>
      </c>
      <c r="F15" s="14"/>
    </row>
    <row r="16" customFormat="false" ht="15" hidden="false" customHeight="false" outlineLevel="0" collapsed="false">
      <c r="A16" s="6" t="s">
        <v>24</v>
      </c>
      <c r="B16" s="7" t="n">
        <v>8000</v>
      </c>
      <c r="C16" s="7" t="n">
        <v>9000</v>
      </c>
      <c r="D16" s="8"/>
      <c r="E16" s="9" t="n">
        <f aca="false">IF(D16="",(B16+C16)/2,D16)</f>
        <v>8500</v>
      </c>
      <c r="F16" s="10" t="s">
        <v>25</v>
      </c>
    </row>
    <row r="17" customFormat="false" ht="15" hidden="false" customHeight="false" outlineLevel="0" collapsed="false">
      <c r="A17" s="11" t="s">
        <v>26</v>
      </c>
      <c r="B17" s="12" t="n">
        <v>7000</v>
      </c>
      <c r="C17" s="12" t="n">
        <v>8000</v>
      </c>
      <c r="D17" s="8"/>
      <c r="E17" s="13" t="n">
        <f aca="false">IF(D17="",(B17+C17)/2,D17)</f>
        <v>7500</v>
      </c>
      <c r="F17" s="14" t="s">
        <v>27</v>
      </c>
    </row>
    <row r="18" customFormat="false" ht="15" hidden="false" customHeight="false" outlineLevel="0" collapsed="false">
      <c r="A18" s="6" t="s">
        <v>28</v>
      </c>
      <c r="B18" s="7" t="n">
        <v>8000</v>
      </c>
      <c r="C18" s="7" t="n">
        <v>10000</v>
      </c>
      <c r="D18" s="8"/>
      <c r="E18" s="9" t="n">
        <f aca="false">IF(D18="",(B18+C18)/2,D18)</f>
        <v>9000</v>
      </c>
      <c r="F18" s="10" t="s">
        <v>29</v>
      </c>
    </row>
    <row r="19" customFormat="false" ht="15" hidden="false" customHeight="false" outlineLevel="0" collapsed="false">
      <c r="A19" s="11" t="s">
        <v>30</v>
      </c>
      <c r="B19" s="12" t="n">
        <v>8000</v>
      </c>
      <c r="C19" s="12" t="n">
        <v>9000</v>
      </c>
      <c r="D19" s="8"/>
      <c r="E19" s="13" t="n">
        <f aca="false">IF(D19="",(B19+C19)/2,D19)</f>
        <v>8500</v>
      </c>
      <c r="F19" s="14"/>
    </row>
    <row r="20" customFormat="false" ht="15" hidden="false" customHeight="false" outlineLevel="0" collapsed="false">
      <c r="A20" s="6" t="s">
        <v>31</v>
      </c>
      <c r="B20" s="7" t="n">
        <v>6000</v>
      </c>
      <c r="C20" s="7" t="n">
        <v>7000</v>
      </c>
      <c r="D20" s="8"/>
      <c r="E20" s="9" t="n">
        <f aca="false">IF(D20="",(B20+C20)/2,D20)</f>
        <v>6500</v>
      </c>
      <c r="F20" s="10"/>
    </row>
    <row r="21" customFormat="false" ht="15" hidden="false" customHeight="false" outlineLevel="0" collapsed="false">
      <c r="A21" s="11" t="s">
        <v>32</v>
      </c>
      <c r="B21" s="12" t="n">
        <v>7000</v>
      </c>
      <c r="C21" s="12" t="n">
        <v>9000</v>
      </c>
      <c r="D21" s="8"/>
      <c r="E21" s="13" t="n">
        <f aca="false">IF(D21="",(B21+C21)/2,D21)</f>
        <v>8000</v>
      </c>
      <c r="F21" s="14"/>
    </row>
    <row r="22" customFormat="false" ht="15" hidden="false" customHeight="false" outlineLevel="0" collapsed="false">
      <c r="A22" s="6" t="s">
        <v>33</v>
      </c>
      <c r="B22" s="7" t="n">
        <v>5500</v>
      </c>
      <c r="C22" s="7" t="n">
        <v>6500</v>
      </c>
      <c r="D22" s="8"/>
      <c r="E22" s="9" t="n">
        <f aca="false">IF(D22="",(B22+C22)/2,D22)</f>
        <v>6000</v>
      </c>
      <c r="F22" s="10"/>
    </row>
    <row r="23" customFormat="false" ht="15" hidden="false" customHeight="false" outlineLevel="0" collapsed="false">
      <c r="A23" s="11" t="s">
        <v>34</v>
      </c>
      <c r="B23" s="12" t="n">
        <v>3000</v>
      </c>
      <c r="C23" s="12" t="n">
        <v>4000</v>
      </c>
      <c r="D23" s="8"/>
      <c r="E23" s="13" t="n">
        <f aca="false">IF(D23="",(B23+C23)/2,D23)</f>
        <v>3500</v>
      </c>
      <c r="F23" s="14"/>
    </row>
    <row r="24" customFormat="false" ht="15" hidden="false" customHeight="false" outlineLevel="0" collapsed="false">
      <c r="A24" s="6" t="s">
        <v>35</v>
      </c>
      <c r="B24" s="7" t="n">
        <v>15000</v>
      </c>
      <c r="C24" s="7" t="n">
        <v>25000</v>
      </c>
      <c r="D24" s="8"/>
      <c r="E24" s="9" t="n">
        <f aca="false">IF(D24="",(B24+C24)/2,D24)</f>
        <v>20000</v>
      </c>
      <c r="F24" s="10" t="s">
        <v>36</v>
      </c>
    </row>
    <row r="25" customFormat="false" ht="15" hidden="false" customHeight="false" outlineLevel="0" collapsed="false">
      <c r="A25" s="11" t="s">
        <v>37</v>
      </c>
      <c r="B25" s="12" t="n">
        <v>3500</v>
      </c>
      <c r="C25" s="12" t="n">
        <v>4500</v>
      </c>
      <c r="D25" s="8"/>
      <c r="E25" s="13" t="n">
        <f aca="false">IF(D25="",(B25+C25)/2,D25)</f>
        <v>4000</v>
      </c>
      <c r="F25" s="14" t="s">
        <v>38</v>
      </c>
    </row>
    <row r="26" customFormat="false" ht="15" hidden="false" customHeight="false" outlineLevel="0" collapsed="false">
      <c r="A26" s="6" t="s">
        <v>39</v>
      </c>
      <c r="B26" s="7" t="n">
        <v>27500</v>
      </c>
      <c r="C26" s="7" t="n">
        <v>29000</v>
      </c>
      <c r="D26" s="8"/>
      <c r="E26" s="9" t="n">
        <f aca="false">IF(D26="",(B26+C26)/2,D26)</f>
        <v>28250</v>
      </c>
      <c r="F26" s="10" t="s">
        <v>40</v>
      </c>
    </row>
    <row r="27" customFormat="false" ht="15" hidden="false" customHeight="false" outlineLevel="0" collapsed="false">
      <c r="A27" s="11" t="s">
        <v>41</v>
      </c>
      <c r="B27" s="12" t="n">
        <v>0</v>
      </c>
      <c r="C27" s="12" t="n">
        <v>0</v>
      </c>
      <c r="D27" s="8"/>
      <c r="E27" s="13" t="n">
        <f aca="false">IF(D27="",(B27+C27)/2,D27)</f>
        <v>0</v>
      </c>
      <c r="F27" s="14" t="s">
        <v>42</v>
      </c>
    </row>
    <row r="28" customFormat="false" ht="15" hidden="false" customHeight="false" outlineLevel="0" collapsed="false">
      <c r="A28" s="6" t="s">
        <v>43</v>
      </c>
      <c r="B28" s="7" t="n">
        <v>0</v>
      </c>
      <c r="C28" s="7" t="n">
        <v>0</v>
      </c>
      <c r="D28" s="8"/>
      <c r="E28" s="9" t="n">
        <f aca="false">IF(D28="",(B28+C28)/2,D28)</f>
        <v>0</v>
      </c>
      <c r="F28" s="10" t="s">
        <v>44</v>
      </c>
    </row>
    <row r="29" customFormat="false" ht="15" hidden="false" customHeight="false" outlineLevel="0" collapsed="false">
      <c r="A29" s="11" t="s">
        <v>45</v>
      </c>
      <c r="B29" s="12" t="n">
        <v>0</v>
      </c>
      <c r="C29" s="12" t="n">
        <v>0</v>
      </c>
      <c r="D29" s="8"/>
      <c r="E29" s="13" t="n">
        <f aca="false">IF(D29="",(B29+C29)/2,D29)</f>
        <v>0</v>
      </c>
      <c r="F29" s="14" t="s">
        <v>46</v>
      </c>
    </row>
    <row r="30" customFormat="false" ht="15" hidden="false" customHeight="false" outlineLevel="0" collapsed="false">
      <c r="A30" s="6" t="s">
        <v>47</v>
      </c>
      <c r="B30" s="7" t="n">
        <v>0</v>
      </c>
      <c r="C30" s="7" t="n">
        <v>0</v>
      </c>
      <c r="D30" s="8"/>
      <c r="E30" s="9" t="n">
        <f aca="false">IF(D30="",(B30+C30)/2,D30)</f>
        <v>0</v>
      </c>
      <c r="F30" s="10" t="s">
        <v>48</v>
      </c>
    </row>
    <row r="31" customFormat="false" ht="15" hidden="false" customHeight="false" outlineLevel="0" collapsed="false">
      <c r="A31" s="11" t="s">
        <v>49</v>
      </c>
      <c r="B31" s="12" t="n">
        <v>0</v>
      </c>
      <c r="C31" s="12" t="n">
        <v>0</v>
      </c>
      <c r="D31" s="8"/>
      <c r="E31" s="13" t="n">
        <f aca="false">IF(D31="",(B31+C31)/2,D31)</f>
        <v>0</v>
      </c>
      <c r="F31" s="14"/>
    </row>
    <row r="33" customFormat="false" ht="15" hidden="false" customHeight="false" outlineLevel="0" collapsed="false">
      <c r="A33" s="15" t="s">
        <v>50</v>
      </c>
    </row>
    <row r="34" customFormat="false" ht="15" hidden="false" customHeight="false" outlineLevel="0" collapsed="false">
      <c r="A34" s="6" t="s">
        <v>51</v>
      </c>
      <c r="B34" s="16" t="n">
        <v>0.1</v>
      </c>
      <c r="F34" s="10" t="s">
        <v>52</v>
      </c>
    </row>
    <row r="35" customFormat="false" ht="15" hidden="false" customHeight="false" outlineLevel="0" collapsed="false">
      <c r="A35" s="6" t="s">
        <v>53</v>
      </c>
      <c r="B35" s="16" t="n">
        <v>0.13</v>
      </c>
      <c r="F35" s="10" t="s">
        <v>54</v>
      </c>
    </row>
    <row r="37" customFormat="false" ht="30" hidden="false" customHeight="true" outlineLevel="0" collapsed="false">
      <c r="A37" s="4" t="s">
        <v>55</v>
      </c>
      <c r="B37" s="5" t="s">
        <v>56</v>
      </c>
      <c r="C37" s="5" t="s">
        <v>57</v>
      </c>
      <c r="D37" s="5" t="s">
        <v>58</v>
      </c>
      <c r="E37" s="5" t="s">
        <v>59</v>
      </c>
      <c r="F37" s="5"/>
    </row>
    <row r="38" customFormat="false" ht="15" hidden="false" customHeight="false" outlineLevel="0" collapsed="false">
      <c r="A38" s="6" t="s">
        <v>60</v>
      </c>
      <c r="B38" s="9" t="n">
        <f aca="false">SUM(B6:B31)</f>
        <v>164000</v>
      </c>
      <c r="C38" s="9" t="n">
        <f aca="false">SUM(C6:C31)</f>
        <v>208200</v>
      </c>
      <c r="D38" s="9" t="n">
        <f aca="false">SUM(D6:D31)</f>
        <v>0</v>
      </c>
      <c r="E38" s="9" t="n">
        <f aca="false">SUM(E6:E31)</f>
        <v>186100</v>
      </c>
    </row>
    <row r="39" customFormat="false" ht="15" hidden="false" customHeight="false" outlineLevel="0" collapsed="false">
      <c r="A39" s="6" t="s">
        <v>61</v>
      </c>
      <c r="B39" s="9" t="n">
        <f aca="false">B38*$B$35</f>
        <v>21320</v>
      </c>
      <c r="C39" s="9" t="n">
        <f aca="false">C38*$B$35</f>
        <v>27066</v>
      </c>
      <c r="D39" s="9" t="n">
        <f aca="false">D38*$B$35</f>
        <v>0</v>
      </c>
      <c r="E39" s="9" t="n">
        <f aca="false">E38*$B$35</f>
        <v>24193</v>
      </c>
    </row>
    <row r="40" customFormat="false" ht="15" hidden="false" customHeight="false" outlineLevel="0" collapsed="false">
      <c r="A40" s="17" t="s">
        <v>62</v>
      </c>
      <c r="B40" s="18" t="n">
        <f aca="false">B38+B39</f>
        <v>185320</v>
      </c>
      <c r="C40" s="18" t="n">
        <f aca="false">C38+C39</f>
        <v>235266</v>
      </c>
      <c r="D40" s="18" t="n">
        <f aca="false">D38+D39</f>
        <v>0</v>
      </c>
      <c r="E40" s="18" t="n">
        <f aca="false">E38+E39</f>
        <v>210293</v>
      </c>
      <c r="F40" s="19"/>
    </row>
    <row r="41" customFormat="false" ht="15" hidden="false" customHeight="false" outlineLevel="0" collapsed="false">
      <c r="A41" s="6" t="s">
        <v>63</v>
      </c>
      <c r="B41" s="9" t="n">
        <f aca="false">B38*$B$34</f>
        <v>16400</v>
      </c>
      <c r="C41" s="9" t="n">
        <f aca="false">C38*$B$34</f>
        <v>20820</v>
      </c>
      <c r="D41" s="9" t="n">
        <f aca="false">D38*$B$34</f>
        <v>0</v>
      </c>
      <c r="E41" s="9" t="n">
        <f aca="false">E38*$B$34</f>
        <v>18610</v>
      </c>
    </row>
    <row r="42" customFormat="false" ht="15" hidden="false" customHeight="false" outlineLevel="0" collapsed="false">
      <c r="A42" s="6" t="s">
        <v>64</v>
      </c>
      <c r="B42" s="9" t="n">
        <f aca="false">B41*$B$35</f>
        <v>2132</v>
      </c>
      <c r="C42" s="9" t="n">
        <f aca="false">C41*$B$35</f>
        <v>2706.6</v>
      </c>
      <c r="D42" s="9" t="n">
        <f aca="false">D41*$B$35</f>
        <v>0</v>
      </c>
      <c r="E42" s="9" t="n">
        <f aca="false">E41*$B$35</f>
        <v>2419.3</v>
      </c>
    </row>
    <row r="43" customFormat="false" ht="15" hidden="false" customHeight="false" outlineLevel="0" collapsed="false">
      <c r="A43" s="17" t="s">
        <v>65</v>
      </c>
      <c r="B43" s="18" t="n">
        <f aca="false">B40+B41+B42</f>
        <v>203852</v>
      </c>
      <c r="C43" s="18" t="n">
        <f aca="false">C40+C41+C42</f>
        <v>258792.6</v>
      </c>
      <c r="D43" s="18" t="n">
        <f aca="false">D40+D41+D42</f>
        <v>0</v>
      </c>
      <c r="E43" s="18" t="n">
        <f aca="false">E40+E41+E42</f>
        <v>231322.3</v>
      </c>
      <c r="F43" s="19"/>
    </row>
    <row r="45" customFormat="false" ht="15" hidden="false" customHeight="false" outlineLevel="0" collapsed="false">
      <c r="A45" s="6" t="s">
        <v>66</v>
      </c>
      <c r="B45" s="20" t="n">
        <v>500</v>
      </c>
    </row>
    <row r="46" customFormat="false" ht="15" hidden="false" customHeight="false" outlineLevel="0" collapsed="false">
      <c r="A46" s="21" t="s">
        <v>67</v>
      </c>
      <c r="E46" s="22" t="n">
        <f aca="false">IF(B45&gt;0,E40/B45,0)</f>
        <v>420.586</v>
      </c>
      <c r="F46" s="10" t="s">
        <v>68</v>
      </c>
    </row>
    <row r="48" customFormat="false" ht="15" hidden="false" customHeight="false" outlineLevel="0" collapsed="false">
      <c r="A48" s="23" t="s">
        <v>69</v>
      </c>
    </row>
  </sheetData>
  <mergeCells count="2">
    <mergeCell ref="A1:F1"/>
    <mergeCell ref="A3:F3"/>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&amp;LGardenSuiteOntario.com - Planning Kit 2026 - for personal use&amp;RPage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2B22"/>
    <pageSetUpPr fitToPage="true"/>
  </sheetPr>
  <dimension ref="A1:E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8"/>
    <col collapsed="false" customWidth="true" hidden="false" outlineLevel="0" max="5" min="2" style="0" width="18"/>
  </cols>
  <sheetData>
    <row r="1" customFormat="false" ht="33.75" hidden="false" customHeight="true" outlineLevel="0" collapsed="false">
      <c r="A1" s="1" t="s">
        <v>70</v>
      </c>
      <c r="B1" s="1"/>
      <c r="C1" s="1"/>
      <c r="D1" s="1"/>
      <c r="E1" s="1"/>
    </row>
    <row r="2" customFormat="false" ht="3.75" hidden="false" customHeight="true" outlineLevel="0" collapsed="false">
      <c r="A2" s="2"/>
      <c r="B2" s="2"/>
      <c r="C2" s="2"/>
      <c r="D2" s="2"/>
      <c r="E2" s="2"/>
    </row>
    <row r="3" customFormat="false" ht="42" hidden="false" customHeight="true" outlineLevel="0" collapsed="false">
      <c r="A3" s="3" t="s">
        <v>71</v>
      </c>
      <c r="B3" s="3"/>
      <c r="C3" s="3"/>
      <c r="D3" s="3"/>
      <c r="E3" s="3"/>
    </row>
    <row r="5" customFormat="false" ht="30" hidden="false" customHeight="true" outlineLevel="0" collapsed="false">
      <c r="A5" s="4" t="s">
        <v>72</v>
      </c>
      <c r="B5" s="5" t="s">
        <v>73</v>
      </c>
      <c r="C5" s="5" t="s">
        <v>74</v>
      </c>
      <c r="D5" s="5" t="s">
        <v>75</v>
      </c>
      <c r="E5" s="5" t="s">
        <v>76</v>
      </c>
    </row>
    <row r="6" customFormat="false" ht="15" hidden="false" customHeight="false" outlineLevel="0" collapsed="false">
      <c r="A6" s="21" t="s">
        <v>77</v>
      </c>
      <c r="C6" s="24"/>
      <c r="D6" s="24"/>
      <c r="E6" s="24"/>
    </row>
    <row r="7" customFormat="false" ht="15" hidden="false" customHeight="false" outlineLevel="0" collapsed="false">
      <c r="A7" s="21" t="s">
        <v>78</v>
      </c>
      <c r="C7" s="8"/>
      <c r="D7" s="8"/>
      <c r="E7" s="8"/>
    </row>
    <row r="8" customFormat="false" ht="15" hidden="false" customHeight="false" outlineLevel="0" collapsed="false">
      <c r="A8" s="21" t="s">
        <v>79</v>
      </c>
      <c r="C8" s="24"/>
      <c r="D8" s="24"/>
      <c r="E8" s="24"/>
    </row>
    <row r="9" customFormat="false" ht="15" hidden="false" customHeight="false" outlineLevel="0" collapsed="false">
      <c r="A9" s="15" t="s">
        <v>80</v>
      </c>
    </row>
    <row r="10" customFormat="false" ht="15" hidden="false" customHeight="false" outlineLevel="0" collapsed="false">
      <c r="A10" s="6" t="s">
        <v>8</v>
      </c>
      <c r="B10" s="7" t="n">
        <v>3500</v>
      </c>
      <c r="C10" s="25"/>
      <c r="D10" s="25"/>
      <c r="E10" s="25"/>
    </row>
    <row r="11" customFormat="false" ht="15" hidden="false" customHeight="false" outlineLevel="0" collapsed="false">
      <c r="A11" s="6" t="s">
        <v>10</v>
      </c>
      <c r="B11" s="7" t="n">
        <v>2250</v>
      </c>
      <c r="C11" s="25"/>
      <c r="D11" s="25"/>
      <c r="E11" s="25"/>
    </row>
    <row r="12" customFormat="false" ht="15" hidden="false" customHeight="false" outlineLevel="0" collapsed="false">
      <c r="A12" s="6" t="s">
        <v>81</v>
      </c>
      <c r="B12" s="7" t="n">
        <v>850</v>
      </c>
      <c r="C12" s="25"/>
      <c r="D12" s="25"/>
      <c r="E12" s="25"/>
    </row>
    <row r="13" customFormat="false" ht="15" hidden="false" customHeight="false" outlineLevel="0" collapsed="false">
      <c r="A13" s="6" t="s">
        <v>82</v>
      </c>
      <c r="B13" s="7" t="n">
        <v>2500</v>
      </c>
      <c r="C13" s="25"/>
      <c r="D13" s="25"/>
      <c r="E13" s="25"/>
    </row>
    <row r="14" customFormat="false" ht="15" hidden="false" customHeight="false" outlineLevel="0" collapsed="false">
      <c r="A14" s="6" t="s">
        <v>83</v>
      </c>
      <c r="B14" s="7" t="n">
        <v>14000</v>
      </c>
      <c r="C14" s="25"/>
      <c r="D14" s="25"/>
      <c r="E14" s="25"/>
    </row>
    <row r="15" customFormat="false" ht="15" hidden="false" customHeight="false" outlineLevel="0" collapsed="false">
      <c r="A15" s="6" t="s">
        <v>84</v>
      </c>
      <c r="B15" s="7" t="n">
        <v>6000</v>
      </c>
      <c r="C15" s="25"/>
      <c r="D15" s="25"/>
      <c r="E15" s="25"/>
    </row>
    <row r="16" customFormat="false" ht="15" hidden="false" customHeight="false" outlineLevel="0" collapsed="false">
      <c r="A16" s="6" t="s">
        <v>85</v>
      </c>
      <c r="B16" s="7" t="n">
        <v>0</v>
      </c>
      <c r="C16" s="25"/>
      <c r="D16" s="25"/>
      <c r="E16" s="25"/>
    </row>
    <row r="17" customFormat="false" ht="15" hidden="false" customHeight="false" outlineLevel="0" collapsed="false">
      <c r="A17" s="6" t="s">
        <v>86</v>
      </c>
      <c r="B17" s="7" t="n">
        <v>0</v>
      </c>
      <c r="C17" s="25"/>
      <c r="D17" s="25"/>
      <c r="E17" s="25"/>
    </row>
    <row r="18" customFormat="false" ht="15" hidden="false" customHeight="false" outlineLevel="0" collapsed="false">
      <c r="A18" s="6" t="s">
        <v>87</v>
      </c>
      <c r="B18" s="7" t="n">
        <v>17000</v>
      </c>
      <c r="C18" s="25"/>
      <c r="D18" s="25"/>
      <c r="E18" s="25"/>
    </row>
    <row r="19" customFormat="false" ht="15" hidden="false" customHeight="false" outlineLevel="0" collapsed="false">
      <c r="A19" s="6" t="s">
        <v>88</v>
      </c>
      <c r="B19" s="7" t="n">
        <v>9000</v>
      </c>
      <c r="C19" s="25"/>
      <c r="D19" s="25"/>
      <c r="E19" s="25"/>
    </row>
    <row r="20" customFormat="false" ht="15" hidden="false" customHeight="false" outlineLevel="0" collapsed="false">
      <c r="A20" s="6" t="s">
        <v>89</v>
      </c>
      <c r="B20" s="7" t="n">
        <v>8000</v>
      </c>
      <c r="C20" s="25"/>
      <c r="D20" s="25"/>
      <c r="E20" s="25"/>
    </row>
    <row r="21" customFormat="false" ht="15" hidden="false" customHeight="false" outlineLevel="0" collapsed="false">
      <c r="A21" s="6" t="s">
        <v>34</v>
      </c>
      <c r="B21" s="7" t="n">
        <v>3500</v>
      </c>
      <c r="C21" s="25"/>
      <c r="D21" s="25"/>
      <c r="E21" s="25"/>
    </row>
    <row r="22" customFormat="false" ht="15" hidden="false" customHeight="false" outlineLevel="0" collapsed="false">
      <c r="A22" s="6" t="s">
        <v>90</v>
      </c>
      <c r="B22" s="7" t="n">
        <v>4000</v>
      </c>
      <c r="C22" s="25"/>
      <c r="D22" s="25"/>
      <c r="E22" s="25"/>
    </row>
    <row r="23" customFormat="false" ht="15" hidden="false" customHeight="false" outlineLevel="0" collapsed="false">
      <c r="A23" s="6" t="s">
        <v>37</v>
      </c>
      <c r="B23" s="7" t="n">
        <v>4000</v>
      </c>
      <c r="C23" s="25"/>
      <c r="D23" s="25"/>
      <c r="E23" s="25"/>
    </row>
    <row r="24" customFormat="false" ht="15" hidden="false" customHeight="false" outlineLevel="0" collapsed="false">
      <c r="A24" s="6" t="s">
        <v>91</v>
      </c>
      <c r="B24" s="7" t="n">
        <v>3000</v>
      </c>
      <c r="C24" s="25"/>
      <c r="D24" s="25"/>
      <c r="E24" s="25"/>
    </row>
    <row r="25" customFormat="false" ht="15" hidden="false" customHeight="false" outlineLevel="0" collapsed="false">
      <c r="A25" s="6" t="s">
        <v>92</v>
      </c>
      <c r="B25" s="7" t="n">
        <v>1500</v>
      </c>
      <c r="C25" s="25"/>
      <c r="D25" s="25"/>
      <c r="E25" s="25"/>
    </row>
    <row r="27" customFormat="false" ht="15" hidden="false" customHeight="false" outlineLevel="0" collapsed="false">
      <c r="A27" s="15" t="s">
        <v>93</v>
      </c>
    </row>
    <row r="28" customFormat="false" ht="15" hidden="false" customHeight="false" outlineLevel="0" collapsed="false">
      <c r="A28" s="6" t="s">
        <v>94</v>
      </c>
      <c r="C28" s="26" t="n">
        <f aca="false">COUNTIF(C10:C25,"Y")</f>
        <v>0</v>
      </c>
      <c r="D28" s="26" t="n">
        <f aca="false">COUNTIF(D10:D25,"Y")</f>
        <v>0</v>
      </c>
      <c r="E28" s="26" t="n">
        <f aca="false">COUNTIF(E10:E25,"Y")</f>
        <v>0</v>
      </c>
    </row>
    <row r="29" customFormat="false" ht="15" hidden="false" customHeight="false" outlineLevel="0" collapsed="false">
      <c r="A29" s="6" t="s">
        <v>95</v>
      </c>
      <c r="C29" s="26" t="n">
        <f aca="false">COUNTIF(C10:C25,"N")</f>
        <v>0</v>
      </c>
      <c r="D29" s="26" t="n">
        <f aca="false">COUNTIF(D10:D25,"N")</f>
        <v>0</v>
      </c>
      <c r="E29" s="26" t="n">
        <f aca="false">COUNTIF(E10:E25,"N")</f>
        <v>0</v>
      </c>
    </row>
    <row r="30" customFormat="false" ht="15" hidden="false" customHeight="false" outlineLevel="0" collapsed="false">
      <c r="A30" s="6" t="s">
        <v>96</v>
      </c>
      <c r="C30" s="9" t="n">
        <f aca="false">SUMPRODUCT((C10:C25="N")*$B$10:$B$25)</f>
        <v>0</v>
      </c>
      <c r="D30" s="9" t="n">
        <f aca="false">SUMPRODUCT((D10:D25="N")*$B$10:$B$25)</f>
        <v>0</v>
      </c>
      <c r="E30" s="9" t="n">
        <f aca="false">SUMPRODUCT((E10:E25="N")*$B$10:$B$25)</f>
        <v>0</v>
      </c>
    </row>
    <row r="31" customFormat="false" ht="15" hidden="false" customHeight="false" outlineLevel="0" collapsed="false">
      <c r="A31" s="6" t="s">
        <v>97</v>
      </c>
      <c r="C31" s="9" t="n">
        <f aca="false">IF(C7="",0,IF(UPPER(C8)="Y",C7,C7*(1+Budget!$B$35)))</f>
        <v>0</v>
      </c>
      <c r="D31" s="9" t="n">
        <f aca="false">IF(D7="",0,IF(UPPER(D8)="Y",D7,D7*(1+Budget!$B$35)))</f>
        <v>0</v>
      </c>
      <c r="E31" s="9" t="n">
        <f aca="false">IF(E7="",0,IF(UPPER(E8)="Y",E7,E7*(1+Budget!$B$35)))</f>
        <v>0</v>
      </c>
    </row>
    <row r="32" customFormat="false" ht="15" hidden="false" customHeight="false" outlineLevel="0" collapsed="false">
      <c r="A32" s="17" t="s">
        <v>98</v>
      </c>
      <c r="B32" s="19"/>
      <c r="C32" s="18" t="n">
        <f aca="false">IF(C7="",0,C31+C30*(1+Budget!$B$35))</f>
        <v>0</v>
      </c>
      <c r="D32" s="18" t="n">
        <f aca="false">IF(D7="",0,D31+D30*(1+Budget!$B$35))</f>
        <v>0</v>
      </c>
      <c r="E32" s="18" t="n">
        <f aca="false">IF(E7="",0,E31+E30*(1+Budget!$B$35))</f>
        <v>0</v>
      </c>
    </row>
    <row r="33" customFormat="false" ht="15" hidden="false" customHeight="false" outlineLevel="0" collapsed="false">
      <c r="A33" s="10" t="s">
        <v>99</v>
      </c>
    </row>
    <row r="35" customFormat="false" ht="15" hidden="false" customHeight="false" outlineLevel="0" collapsed="false">
      <c r="A35" s="15" t="s">
        <v>100</v>
      </c>
    </row>
    <row r="36" customFormat="false" ht="15" hidden="false" customHeight="false" outlineLevel="0" collapsed="false">
      <c r="A36" s="6" t="s">
        <v>101</v>
      </c>
      <c r="C36" s="27"/>
      <c r="D36" s="27"/>
      <c r="E36" s="27"/>
    </row>
    <row r="37" customFormat="false" ht="15" hidden="false" customHeight="false" outlineLevel="0" collapsed="false">
      <c r="A37" s="6" t="s">
        <v>102</v>
      </c>
      <c r="C37" s="27"/>
      <c r="D37" s="27"/>
      <c r="E37" s="27"/>
    </row>
    <row r="38" customFormat="false" ht="15" hidden="false" customHeight="false" outlineLevel="0" collapsed="false">
      <c r="A38" s="6" t="s">
        <v>103</v>
      </c>
      <c r="C38" s="27"/>
      <c r="D38" s="27"/>
      <c r="E38" s="27"/>
    </row>
    <row r="39" customFormat="false" ht="15" hidden="false" customHeight="false" outlineLevel="0" collapsed="false">
      <c r="A39" s="6" t="s">
        <v>104</v>
      </c>
      <c r="C39" s="28"/>
      <c r="D39" s="28"/>
      <c r="E39" s="28"/>
    </row>
    <row r="40" customFormat="false" ht="15" hidden="false" customHeight="false" outlineLevel="0" collapsed="false">
      <c r="A40" s="6" t="s">
        <v>105</v>
      </c>
      <c r="C40" s="25"/>
      <c r="D40" s="25"/>
      <c r="E40" s="25"/>
    </row>
    <row r="41" customFormat="false" ht="15" hidden="false" customHeight="false" outlineLevel="0" collapsed="false">
      <c r="A41" s="6" t="s">
        <v>106</v>
      </c>
      <c r="C41" s="29"/>
      <c r="D41" s="29"/>
      <c r="E41" s="29"/>
    </row>
    <row r="42" customFormat="false" ht="15" hidden="false" customHeight="false" outlineLevel="0" collapsed="false">
      <c r="A42" s="6" t="s">
        <v>107</v>
      </c>
      <c r="C42" s="30"/>
      <c r="D42" s="30"/>
      <c r="E42" s="30"/>
    </row>
    <row r="43" customFormat="false" ht="15" hidden="false" customHeight="false" outlineLevel="0" collapsed="false">
      <c r="A43" s="6" t="s">
        <v>108</v>
      </c>
      <c r="C43" s="30"/>
      <c r="D43" s="30"/>
      <c r="E43" s="30"/>
    </row>
    <row r="44" customFormat="false" ht="15" hidden="false" customHeight="false" outlineLevel="0" collapsed="false">
      <c r="A44" s="6" t="s">
        <v>109</v>
      </c>
      <c r="C44" s="25"/>
      <c r="D44" s="25"/>
      <c r="E44" s="25"/>
    </row>
    <row r="45" customFormat="false" ht="15" hidden="false" customHeight="false" outlineLevel="0" collapsed="false">
      <c r="A45" s="6" t="s">
        <v>110</v>
      </c>
      <c r="C45" s="25"/>
      <c r="D45" s="25"/>
      <c r="E45" s="25"/>
    </row>
    <row r="46" customFormat="false" ht="15" hidden="false" customHeight="false" outlineLevel="0" collapsed="false">
      <c r="A46" s="6" t="s">
        <v>111</v>
      </c>
      <c r="C46" s="25"/>
      <c r="D46" s="25"/>
      <c r="E46" s="25"/>
    </row>
    <row r="47" customFormat="false" ht="15" hidden="false" customHeight="false" outlineLevel="0" collapsed="false">
      <c r="A47" s="6" t="s">
        <v>112</v>
      </c>
      <c r="C47" s="25"/>
      <c r="D47" s="25"/>
      <c r="E47" s="25"/>
    </row>
    <row r="48" customFormat="false" ht="15" hidden="false" customHeight="false" outlineLevel="0" collapsed="false">
      <c r="A48" s="6" t="s">
        <v>113</v>
      </c>
      <c r="C48" s="25"/>
      <c r="D48" s="25"/>
      <c r="E48" s="25"/>
    </row>
    <row r="49" customFormat="false" ht="15" hidden="false" customHeight="false" outlineLevel="0" collapsed="false">
      <c r="A49" s="6" t="s">
        <v>114</v>
      </c>
      <c r="C49" s="25"/>
      <c r="D49" s="25"/>
      <c r="E49" s="25"/>
    </row>
    <row r="50" customFormat="false" ht="15" hidden="false" customHeight="false" outlineLevel="0" collapsed="false">
      <c r="A50" s="6" t="s">
        <v>115</v>
      </c>
      <c r="C50" s="25"/>
      <c r="D50" s="25"/>
      <c r="E50" s="25"/>
    </row>
    <row r="52" customFormat="false" ht="15" hidden="false" customHeight="false" outlineLevel="0" collapsed="false">
      <c r="A52" s="23" t="s">
        <v>116</v>
      </c>
    </row>
  </sheetData>
  <mergeCells count="2">
    <mergeCell ref="A1:E1"/>
    <mergeCell ref="A3:E3"/>
  </mergeCells>
  <dataValidations count="1">
    <dataValidation allowBlank="true" errorStyle="stop" operator="between" showDropDown="false" showErrorMessage="false" showInputMessage="false" sqref="C8:E8 C10:E25 C40:E40 C44:E50" type="list">
      <formula1>"Y,N"</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&amp;LGardenSuiteOntario.com - Planning Kit 2026 - for personal use&amp;RPage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2B22"/>
    <pageSetUpPr fitToPage="true"/>
  </sheetPr>
  <dimension ref="A1:D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6"/>
    <col collapsed="false" customWidth="true" hidden="false" outlineLevel="0" max="3" min="3" style="0" width="14"/>
    <col collapsed="false" customWidth="true" hidden="false" outlineLevel="0" max="4" min="4" style="0" width="52"/>
  </cols>
  <sheetData>
    <row r="1" customFormat="false" ht="33.75" hidden="false" customHeight="true" outlineLevel="0" collapsed="false">
      <c r="A1" s="1" t="s">
        <v>117</v>
      </c>
      <c r="B1" s="1"/>
      <c r="C1" s="1"/>
      <c r="D1" s="1"/>
    </row>
    <row r="2" customFormat="false" ht="3.75" hidden="false" customHeight="true" outlineLevel="0" collapsed="false">
      <c r="A2" s="2"/>
      <c r="B2" s="2"/>
      <c r="C2" s="2"/>
      <c r="D2" s="2"/>
    </row>
    <row r="3" customFormat="false" ht="42" hidden="false" customHeight="true" outlineLevel="0" collapsed="false">
      <c r="A3" s="3" t="s">
        <v>118</v>
      </c>
      <c r="B3" s="3"/>
      <c r="C3" s="3"/>
      <c r="D3" s="3"/>
    </row>
    <row r="5" customFormat="false" ht="30" hidden="false" customHeight="true" outlineLevel="0" collapsed="false">
      <c r="A5" s="4" t="s">
        <v>119</v>
      </c>
      <c r="B5" s="5" t="s">
        <v>120</v>
      </c>
      <c r="C5" s="5"/>
      <c r="D5" s="5" t="s">
        <v>7</v>
      </c>
    </row>
    <row r="6" customFormat="false" ht="15" hidden="false" customHeight="false" outlineLevel="0" collapsed="false">
      <c r="A6" s="6" t="s">
        <v>121</v>
      </c>
      <c r="B6" s="31" t="n">
        <v>1900</v>
      </c>
      <c r="D6" s="10" t="s">
        <v>122</v>
      </c>
    </row>
    <row r="7" customFormat="false" ht="15" hidden="false" customHeight="false" outlineLevel="0" collapsed="false">
      <c r="A7" s="6" t="s">
        <v>123</v>
      </c>
      <c r="B7" s="31" t="n">
        <v>0</v>
      </c>
      <c r="D7" s="10"/>
    </row>
    <row r="8" customFormat="false" ht="15" hidden="false" customHeight="false" outlineLevel="0" collapsed="false">
      <c r="A8" s="6" t="s">
        <v>124</v>
      </c>
      <c r="B8" s="16" t="n">
        <v>0.04</v>
      </c>
      <c r="D8" s="10" t="s">
        <v>125</v>
      </c>
    </row>
    <row r="9" customFormat="false" ht="15" hidden="false" customHeight="false" outlineLevel="0" collapsed="false">
      <c r="A9" s="6" t="s">
        <v>126</v>
      </c>
      <c r="B9" s="31" t="n">
        <v>1800</v>
      </c>
      <c r="D9" s="10" t="s">
        <v>127</v>
      </c>
    </row>
    <row r="10" customFormat="false" ht="15" hidden="false" customHeight="false" outlineLevel="0" collapsed="false">
      <c r="A10" s="6" t="s">
        <v>128</v>
      </c>
      <c r="B10" s="31" t="n">
        <v>720</v>
      </c>
      <c r="D10" s="10" t="s">
        <v>129</v>
      </c>
    </row>
    <row r="11" customFormat="false" ht="15" hidden="false" customHeight="false" outlineLevel="0" collapsed="false">
      <c r="A11" s="6" t="s">
        <v>130</v>
      </c>
      <c r="B11" s="31" t="n">
        <v>1200</v>
      </c>
      <c r="D11" s="10" t="s">
        <v>131</v>
      </c>
    </row>
    <row r="12" customFormat="false" ht="15" hidden="false" customHeight="false" outlineLevel="0" collapsed="false">
      <c r="A12" s="6" t="s">
        <v>132</v>
      </c>
      <c r="B12" s="31" t="n">
        <v>1320</v>
      </c>
      <c r="D12" s="10"/>
    </row>
    <row r="13" customFormat="false" ht="15" hidden="false" customHeight="false" outlineLevel="0" collapsed="false">
      <c r="A13" s="6" t="s">
        <v>133</v>
      </c>
      <c r="B13" s="31" t="n">
        <v>0</v>
      </c>
      <c r="D13" s="10" t="s">
        <v>134</v>
      </c>
    </row>
    <row r="14" customFormat="false" ht="15" hidden="false" customHeight="false" outlineLevel="0" collapsed="false">
      <c r="A14" s="6" t="s">
        <v>135</v>
      </c>
      <c r="B14" s="32" t="n">
        <f aca="false">Budget!$E$40</f>
        <v>210293</v>
      </c>
      <c r="D14" s="10" t="s">
        <v>136</v>
      </c>
    </row>
    <row r="15" customFormat="false" ht="15" hidden="false" customHeight="false" outlineLevel="0" collapsed="false">
      <c r="A15" s="6" t="s">
        <v>137</v>
      </c>
      <c r="B15" s="31" t="n">
        <v>0</v>
      </c>
      <c r="D15" s="10" t="s">
        <v>138</v>
      </c>
    </row>
    <row r="16" customFormat="false" ht="15" hidden="false" customHeight="false" outlineLevel="0" collapsed="false">
      <c r="A16" s="6" t="s">
        <v>139</v>
      </c>
      <c r="B16" s="16" t="n">
        <v>0.8</v>
      </c>
      <c r="D16" s="10" t="s">
        <v>140</v>
      </c>
    </row>
    <row r="17" customFormat="false" ht="15" hidden="false" customHeight="false" outlineLevel="0" collapsed="false">
      <c r="A17" s="6" t="s">
        <v>141</v>
      </c>
      <c r="B17" s="33" t="n">
        <v>0.045</v>
      </c>
      <c r="D17" s="10"/>
    </row>
    <row r="18" customFormat="false" ht="15" hidden="false" customHeight="false" outlineLevel="0" collapsed="false">
      <c r="A18" s="6" t="s">
        <v>142</v>
      </c>
      <c r="B18" s="34" t="n">
        <v>25</v>
      </c>
      <c r="D18" s="10"/>
    </row>
    <row r="20" customFormat="false" ht="30" hidden="false" customHeight="true" outlineLevel="0" collapsed="false">
      <c r="A20" s="4" t="s">
        <v>143</v>
      </c>
      <c r="B20" s="5" t="s">
        <v>144</v>
      </c>
      <c r="C20" s="5" t="s">
        <v>145</v>
      </c>
      <c r="D20" s="5" t="s">
        <v>146</v>
      </c>
    </row>
    <row r="21" customFormat="false" ht="15" hidden="false" customHeight="false" outlineLevel="0" collapsed="false">
      <c r="A21" s="6" t="s">
        <v>147</v>
      </c>
      <c r="B21" s="9" t="n">
        <f aca="false">($B$6+$B$7)*12</f>
        <v>22800</v>
      </c>
      <c r="C21" s="9" t="n">
        <f aca="false">B21/12</f>
        <v>1900</v>
      </c>
      <c r="D21" s="10" t="s">
        <v>148</v>
      </c>
    </row>
    <row r="22" customFormat="false" ht="15" hidden="false" customHeight="false" outlineLevel="0" collapsed="false">
      <c r="A22" s="6" t="s">
        <v>149</v>
      </c>
      <c r="B22" s="9" t="n">
        <f aca="false">-B21*$B$8</f>
        <v>-912</v>
      </c>
      <c r="C22" s="9" t="n">
        <f aca="false">B22/12</f>
        <v>-76</v>
      </c>
      <c r="D22" s="10" t="s">
        <v>150</v>
      </c>
    </row>
    <row r="23" customFormat="false" ht="15" hidden="false" customHeight="false" outlineLevel="0" collapsed="false">
      <c r="A23" s="6" t="s">
        <v>151</v>
      </c>
      <c r="B23" s="9" t="n">
        <f aca="false">B21+B22</f>
        <v>21888</v>
      </c>
      <c r="C23" s="9" t="n">
        <f aca="false">B23/12</f>
        <v>1824</v>
      </c>
      <c r="D23" s="10"/>
    </row>
    <row r="24" customFormat="false" ht="15" hidden="false" customHeight="false" outlineLevel="0" collapsed="false">
      <c r="A24" s="6" t="s">
        <v>152</v>
      </c>
      <c r="B24" s="9" t="n">
        <f aca="false">-($B$9+$B$10+$B$11+$B$12+$B$13)</f>
        <v>-5040</v>
      </c>
      <c r="C24" s="9" t="n">
        <f aca="false">B24/12</f>
        <v>-420</v>
      </c>
      <c r="D24" s="10" t="s">
        <v>153</v>
      </c>
    </row>
    <row r="25" customFormat="false" ht="15" hidden="false" customHeight="false" outlineLevel="0" collapsed="false">
      <c r="A25" s="17" t="s">
        <v>154</v>
      </c>
      <c r="B25" s="18" t="n">
        <f aca="false">B23+B24</f>
        <v>16848</v>
      </c>
      <c r="C25" s="18" t="n">
        <f aca="false">B25/12</f>
        <v>1404</v>
      </c>
      <c r="D25" s="35" t="s">
        <v>155</v>
      </c>
    </row>
    <row r="26" customFormat="false" ht="15" hidden="false" customHeight="false" outlineLevel="0" collapsed="false">
      <c r="A26" s="6" t="s">
        <v>156</v>
      </c>
      <c r="B26" s="9" t="n">
        <f aca="false">$B$14-$B$15</f>
        <v>210293</v>
      </c>
      <c r="D26" s="10" t="s">
        <v>157</v>
      </c>
    </row>
    <row r="27" customFormat="false" ht="15" hidden="false" customHeight="false" outlineLevel="0" collapsed="false">
      <c r="A27" s="6" t="s">
        <v>158</v>
      </c>
      <c r="B27" s="9" t="n">
        <f aca="false">B26*$B$16</f>
        <v>168234.4</v>
      </c>
      <c r="D27" s="10"/>
    </row>
    <row r="28" customFormat="false" ht="15" hidden="false" customHeight="false" outlineLevel="0" collapsed="false">
      <c r="A28" s="6" t="s">
        <v>159</v>
      </c>
      <c r="B28" s="9" t="n">
        <f aca="false">IF(OR(B27&lt;=0,$B$18&lt;=0),0,-PMT($B$17/12,$B$18*12,-B27)*12)</f>
        <v>-11221.2172116538</v>
      </c>
      <c r="C28" s="9" t="n">
        <f aca="false">B28/12</f>
        <v>-935.101434304484</v>
      </c>
      <c r="D28" s="10" t="s">
        <v>160</v>
      </c>
    </row>
    <row r="29" customFormat="false" ht="15" hidden="false" customHeight="false" outlineLevel="0" collapsed="false">
      <c r="A29" s="17" t="s">
        <v>161</v>
      </c>
      <c r="B29" s="18" t="n">
        <f aca="false">B25+B28</f>
        <v>5626.78278834619</v>
      </c>
      <c r="C29" s="18" t="n">
        <f aca="false">B29/12</f>
        <v>468.898565695516</v>
      </c>
      <c r="D29" s="35" t="s">
        <v>162</v>
      </c>
    </row>
    <row r="30" customFormat="false" ht="15" hidden="false" customHeight="false" outlineLevel="0" collapsed="false">
      <c r="A30" s="6" t="s">
        <v>163</v>
      </c>
      <c r="B30" s="9" t="n">
        <f aca="false">B26-B27</f>
        <v>42058.6</v>
      </c>
      <c r="D30" s="10" t="s">
        <v>164</v>
      </c>
    </row>
    <row r="32" customFormat="false" ht="30" hidden="false" customHeight="true" outlineLevel="0" collapsed="false">
      <c r="A32" s="4" t="s">
        <v>165</v>
      </c>
      <c r="B32" s="5" t="s">
        <v>120</v>
      </c>
      <c r="C32" s="5"/>
      <c r="D32" s="5" t="s">
        <v>166</v>
      </c>
    </row>
    <row r="33" customFormat="false" ht="15" hidden="false" customHeight="false" outlineLevel="0" collapsed="false">
      <c r="A33" s="21" t="s">
        <v>167</v>
      </c>
      <c r="B33" s="36" t="n">
        <f aca="false">IF(B26&gt;0,B25/B26,0)</f>
        <v>0.0801167894318879</v>
      </c>
      <c r="D33" s="10" t="s">
        <v>168</v>
      </c>
    </row>
    <row r="34" customFormat="false" ht="15" hidden="false" customHeight="false" outlineLevel="0" collapsed="false">
      <c r="A34" s="21" t="s">
        <v>169</v>
      </c>
      <c r="B34" s="37" t="n">
        <f aca="false">IF(B25&gt;0,B26/B25,"n/a")</f>
        <v>12.4817782526116</v>
      </c>
      <c r="D34" s="10" t="s">
        <v>170</v>
      </c>
    </row>
    <row r="35" customFormat="false" ht="15" hidden="false" customHeight="false" outlineLevel="0" collapsed="false">
      <c r="A35" s="21" t="s">
        <v>171</v>
      </c>
      <c r="B35" s="36" t="n">
        <f aca="false">IF(B30&gt;0,B29/B30,"n/a")</f>
        <v>0.133784357737685</v>
      </c>
      <c r="D35" s="10" t="s">
        <v>172</v>
      </c>
    </row>
    <row r="36" customFormat="false" ht="15" hidden="false" customHeight="false" outlineLevel="0" collapsed="false">
      <c r="A36" s="21" t="s">
        <v>173</v>
      </c>
      <c r="B36" s="38" t="n">
        <f aca="false">IF((1-$B$8)&gt;0,((-B24)+(-B28))/(1-$B$8)/12-$B$7,0)</f>
        <v>1411.56399406717</v>
      </c>
      <c r="D36" s="10" t="s">
        <v>174</v>
      </c>
    </row>
    <row r="38" customFormat="false" ht="15" hidden="false" customHeight="false" outlineLevel="0" collapsed="false">
      <c r="A38" s="23" t="s">
        <v>175</v>
      </c>
    </row>
  </sheetData>
  <mergeCells count="2">
    <mergeCell ref="A1:D1"/>
    <mergeCell ref="A3:D3"/>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&amp;LGardenSuiteOntario.com - Planning Kit 2026 - for personal use&amp;RPage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2B22"/>
    <pageSetUpPr fitToPage="true"/>
  </sheetPr>
  <dimension ref="A1:G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3" min="2" style="0" width="13"/>
    <col collapsed="false" customWidth="true" hidden="false" outlineLevel="0" max="4" min="4" style="0" width="40"/>
    <col collapsed="false" customWidth="true" hidden="false" outlineLevel="0" max="5" min="5" style="0" width="12"/>
    <col collapsed="false" customWidth="true" hidden="false" outlineLevel="0" max="7" min="6" style="0" width="13"/>
  </cols>
  <sheetData>
    <row r="1" customFormat="false" ht="33.75" hidden="false" customHeight="true" outlineLevel="0" collapsed="false">
      <c r="A1" s="1" t="s">
        <v>176</v>
      </c>
      <c r="B1" s="1"/>
      <c r="C1" s="1"/>
      <c r="D1" s="1"/>
      <c r="E1" s="1"/>
      <c r="F1" s="1"/>
      <c r="G1" s="1"/>
    </row>
    <row r="2" customFormat="false" ht="3.75" hidden="false" customHeight="true" outlineLevel="0" collapsed="false">
      <c r="A2" s="2"/>
      <c r="B2" s="2"/>
      <c r="C2" s="2"/>
      <c r="D2" s="2"/>
      <c r="E2" s="2"/>
      <c r="F2" s="2"/>
      <c r="G2" s="2"/>
    </row>
    <row r="3" customFormat="false" ht="42" hidden="false" customHeight="true" outlineLevel="0" collapsed="false">
      <c r="A3" s="3" t="s">
        <v>177</v>
      </c>
      <c r="B3" s="3"/>
      <c r="C3" s="3"/>
      <c r="D3" s="3"/>
      <c r="E3" s="3"/>
      <c r="F3" s="3"/>
      <c r="G3" s="3"/>
    </row>
    <row r="5" customFormat="false" ht="15" hidden="false" customHeight="false" outlineLevel="0" collapsed="false">
      <c r="A5" s="21" t="s">
        <v>178</v>
      </c>
      <c r="B5" s="39" t="n">
        <v>46328</v>
      </c>
    </row>
    <row r="7" customFormat="false" ht="30" hidden="false" customHeight="true" outlineLevel="0" collapsed="false">
      <c r="A7" s="4" t="s">
        <v>179</v>
      </c>
      <c r="B7" s="5" t="s">
        <v>180</v>
      </c>
      <c r="C7" s="5" t="s">
        <v>181</v>
      </c>
      <c r="D7" s="5" t="s">
        <v>7</v>
      </c>
      <c r="E7" s="5" t="s">
        <v>182</v>
      </c>
      <c r="F7" s="5" t="s">
        <v>183</v>
      </c>
      <c r="G7" s="5" t="s">
        <v>184</v>
      </c>
    </row>
    <row r="8" customFormat="false" ht="15" hidden="false" customHeight="false" outlineLevel="0" collapsed="false">
      <c r="A8" s="6" t="s">
        <v>185</v>
      </c>
      <c r="B8" s="40" t="n">
        <v>2</v>
      </c>
      <c r="C8" s="40" t="n">
        <v>4</v>
      </c>
      <c r="D8" s="10" t="s">
        <v>186</v>
      </c>
      <c r="E8" s="41"/>
      <c r="F8" s="42" t="n">
        <f aca="false">$B$5</f>
        <v>46328</v>
      </c>
      <c r="G8" s="42" t="n">
        <f aca="false">F8+IF(E8="",(B8+C8)/2,E8)*7</f>
        <v>46349</v>
      </c>
    </row>
    <row r="9" customFormat="false" ht="15" hidden="false" customHeight="false" outlineLevel="0" collapsed="false">
      <c r="A9" s="6" t="s">
        <v>187</v>
      </c>
      <c r="B9" s="40" t="n">
        <v>4</v>
      </c>
      <c r="C9" s="40" t="n">
        <v>12</v>
      </c>
      <c r="D9" s="10" t="s">
        <v>188</v>
      </c>
      <c r="E9" s="41"/>
      <c r="F9" s="42" t="n">
        <f aca="false">G8</f>
        <v>46349</v>
      </c>
      <c r="G9" s="42" t="n">
        <f aca="false">F9+IF(E9="",(B9+C9)/2,E9)*7</f>
        <v>46405</v>
      </c>
    </row>
    <row r="10" customFormat="false" ht="15" hidden="false" customHeight="false" outlineLevel="0" collapsed="false">
      <c r="A10" s="6" t="s">
        <v>189</v>
      </c>
      <c r="B10" s="40" t="n">
        <v>0</v>
      </c>
      <c r="C10" s="40" t="n">
        <v>26</v>
      </c>
      <c r="D10" s="10" t="s">
        <v>190</v>
      </c>
      <c r="E10" s="41" t="n">
        <v>0</v>
      </c>
      <c r="F10" s="42" t="n">
        <f aca="false">G9</f>
        <v>46405</v>
      </c>
      <c r="G10" s="42" t="n">
        <f aca="false">F10+IF(E10="",(B10+C10)/2,E10)*7</f>
        <v>46405</v>
      </c>
    </row>
    <row r="11" customFormat="false" ht="15" hidden="false" customHeight="false" outlineLevel="0" collapsed="false">
      <c r="A11" s="6" t="s">
        <v>191</v>
      </c>
      <c r="B11" s="40" t="n">
        <v>2</v>
      </c>
      <c r="C11" s="40" t="n">
        <v>6</v>
      </c>
      <c r="D11" s="10" t="s">
        <v>192</v>
      </c>
      <c r="E11" s="41"/>
      <c r="F11" s="42" t="n">
        <f aca="false">G10</f>
        <v>46405</v>
      </c>
      <c r="G11" s="42" t="n">
        <f aca="false">F11+IF(E11="",(B11+C11)/2,E11)*7</f>
        <v>46433</v>
      </c>
    </row>
    <row r="12" customFormat="false" ht="15" hidden="false" customHeight="false" outlineLevel="0" collapsed="false">
      <c r="A12" s="6" t="s">
        <v>193</v>
      </c>
      <c r="B12" s="40" t="n">
        <v>2</v>
      </c>
      <c r="C12" s="40" t="n">
        <v>6</v>
      </c>
      <c r="D12" s="10" t="s">
        <v>194</v>
      </c>
      <c r="E12" s="41"/>
      <c r="F12" s="42" t="n">
        <f aca="false">G11</f>
        <v>46433</v>
      </c>
      <c r="G12" s="42" t="n">
        <f aca="false">F12+IF(E12="",(B12+C12)/2,E12)*7</f>
        <v>46461</v>
      </c>
    </row>
    <row r="13" customFormat="false" ht="15" hidden="false" customHeight="false" outlineLevel="0" collapsed="false">
      <c r="A13" s="6" t="s">
        <v>195</v>
      </c>
      <c r="B13" s="40" t="n">
        <v>3</v>
      </c>
      <c r="C13" s="40" t="n">
        <v>6</v>
      </c>
      <c r="D13" s="10" t="s">
        <v>196</v>
      </c>
      <c r="E13" s="41"/>
      <c r="F13" s="42" t="n">
        <f aca="false">G12</f>
        <v>46461</v>
      </c>
      <c r="G13" s="42" t="n">
        <f aca="false">F13+IF(E13="",(B13+C13)/2,E13)*7</f>
        <v>46492.5</v>
      </c>
    </row>
    <row r="14" customFormat="false" ht="15" hidden="false" customHeight="false" outlineLevel="0" collapsed="false">
      <c r="A14" s="6" t="s">
        <v>197</v>
      </c>
      <c r="B14" s="40" t="n">
        <v>4</v>
      </c>
      <c r="C14" s="40" t="n">
        <v>6</v>
      </c>
      <c r="D14" s="10"/>
      <c r="E14" s="41"/>
      <c r="F14" s="42" t="n">
        <f aca="false">G13</f>
        <v>46492.5</v>
      </c>
      <c r="G14" s="42" t="n">
        <f aca="false">F14+IF(E14="",(B14+C14)/2,E14)*7</f>
        <v>46527.5</v>
      </c>
    </row>
    <row r="15" customFormat="false" ht="15" hidden="false" customHeight="false" outlineLevel="0" collapsed="false">
      <c r="A15" s="6" t="s">
        <v>198</v>
      </c>
      <c r="B15" s="40" t="n">
        <v>2</v>
      </c>
      <c r="C15" s="40" t="n">
        <v>4</v>
      </c>
      <c r="D15" s="10" t="s">
        <v>199</v>
      </c>
      <c r="E15" s="41"/>
      <c r="F15" s="42" t="n">
        <f aca="false">G14</f>
        <v>46527.5</v>
      </c>
      <c r="G15" s="42" t="n">
        <f aca="false">F15+IF(E15="",(B15+C15)/2,E15)*7</f>
        <v>46548.5</v>
      </c>
    </row>
    <row r="16" customFormat="false" ht="15" hidden="false" customHeight="false" outlineLevel="0" collapsed="false">
      <c r="A16" s="6" t="s">
        <v>200</v>
      </c>
      <c r="B16" s="40" t="n">
        <v>6</v>
      </c>
      <c r="C16" s="40" t="n">
        <v>9</v>
      </c>
      <c r="D16" s="10" t="s">
        <v>201</v>
      </c>
      <c r="E16" s="41"/>
      <c r="F16" s="42" t="n">
        <f aca="false">G15</f>
        <v>46548.5</v>
      </c>
      <c r="G16" s="42" t="n">
        <f aca="false">F16+IF(E16="",(B16+C16)/2,E16)*7</f>
        <v>46601</v>
      </c>
    </row>
    <row r="17" customFormat="false" ht="15" hidden="false" customHeight="false" outlineLevel="0" collapsed="false">
      <c r="A17" s="6" t="s">
        <v>202</v>
      </c>
      <c r="B17" s="40" t="n">
        <v>1</v>
      </c>
      <c r="C17" s="40" t="n">
        <v>4</v>
      </c>
      <c r="D17" s="10" t="s">
        <v>203</v>
      </c>
      <c r="E17" s="41"/>
      <c r="F17" s="42" t="n">
        <f aca="false">G16</f>
        <v>46601</v>
      </c>
      <c r="G17" s="42" t="n">
        <f aca="false">F17+IF(E17="",(B17+C17)/2,E17)*7</f>
        <v>46618.5</v>
      </c>
    </row>
    <row r="19" customFormat="false" ht="15" hidden="false" customHeight="false" outlineLevel="0" collapsed="false">
      <c r="A19" s="17" t="s">
        <v>204</v>
      </c>
      <c r="B19" s="43" t="n">
        <f aca="false">SUM(B8:B17)</f>
        <v>26</v>
      </c>
      <c r="C19" s="43" t="n">
        <f aca="false">SUM(C8:C17)</f>
        <v>83</v>
      </c>
      <c r="D19" s="19"/>
      <c r="E19" s="43" t="n">
        <f aca="false">SUMPRODUCT((E8:E17="")*(B8:B17+C8:C17)/2)+SUM(E8:E17)</f>
        <v>41.5</v>
      </c>
      <c r="F19" s="17" t="s">
        <v>205</v>
      </c>
      <c r="G19" s="44" t="n">
        <f aca="false">G17</f>
        <v>46618.5</v>
      </c>
    </row>
    <row r="21" customFormat="false" ht="15" hidden="false" customHeight="false" outlineLevel="0" collapsed="false">
      <c r="A21" s="10" t="s">
        <v>206</v>
      </c>
    </row>
  </sheetData>
  <mergeCells count="2">
    <mergeCell ref="A1:G1"/>
    <mergeCell ref="A3:G3"/>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&amp;LGardenSuiteOntario.com - Planning Kit 2026 - for personal use&amp;RPage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2026-10-08T01:52:38Z</dcterms:created>
  <dc:creator>openpyxl</dc:creator>
  <dc:description/>
  <dc:language>en-US</dc:language>
  <cp:lastModifiedBy/>
  <dcterms:modified xsi:type="dcterms:W3CDTF">2026-10-08T01:52:38Z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